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480" yWindow="255" windowWidth="20730" windowHeight="11640"/>
  </bookViews>
  <sheets>
    <sheet name="Berechnung" sheetId="1" r:id="rId1"/>
    <sheet name="Historische Daten" sheetId="2" r:id="rId2"/>
  </sheets>
  <calcPr calcId="145621"/>
</workbook>
</file>

<file path=xl/calcChain.xml><?xml version="1.0" encoding="utf-8"?>
<calcChain xmlns="http://schemas.openxmlformats.org/spreadsheetml/2006/main">
  <c r="A34" i="1" l="1"/>
  <c r="A39" i="1" l="1"/>
  <c r="A38" i="1"/>
  <c r="H34" i="1" l="1"/>
  <c r="C15" i="1"/>
  <c r="A14" i="1" l="1"/>
  <c r="C14" i="1" s="1"/>
  <c r="E59" i="2" l="1"/>
  <c r="D59" i="2"/>
  <c r="C59" i="2"/>
  <c r="B59" i="2"/>
  <c r="E58" i="2"/>
  <c r="D58" i="2"/>
  <c r="C58" i="2"/>
  <c r="B58" i="2"/>
  <c r="E57" i="2"/>
  <c r="D57" i="2"/>
  <c r="C57" i="2"/>
  <c r="B57" i="2"/>
  <c r="E56" i="2"/>
  <c r="D56" i="2"/>
  <c r="C56" i="2"/>
  <c r="B56" i="2"/>
  <c r="H55" i="2"/>
  <c r="G55" i="2"/>
  <c r="F55" i="2"/>
  <c r="H54" i="2"/>
  <c r="G54" i="2"/>
  <c r="F54" i="2"/>
  <c r="H53" i="2"/>
  <c r="G53" i="2"/>
  <c r="F53" i="2"/>
  <c r="H52" i="2"/>
  <c r="G52" i="2"/>
  <c r="F52" i="2"/>
  <c r="H51" i="2"/>
  <c r="G51" i="2"/>
  <c r="F51" i="2"/>
  <c r="H50" i="2"/>
  <c r="G50" i="2"/>
  <c r="F50" i="2"/>
  <c r="H49" i="2"/>
  <c r="G49" i="2"/>
  <c r="F49" i="2"/>
  <c r="H48" i="2"/>
  <c r="G48" i="2"/>
  <c r="F48" i="2"/>
  <c r="H47" i="2"/>
  <c r="G47" i="2"/>
  <c r="F47" i="2"/>
  <c r="H46" i="2"/>
  <c r="G46" i="2"/>
  <c r="I46" i="2" s="1"/>
  <c r="F46" i="2"/>
  <c r="H45" i="2"/>
  <c r="G45" i="2"/>
  <c r="I45" i="2" s="1"/>
  <c r="F45" i="2"/>
  <c r="H44" i="2"/>
  <c r="G44" i="2"/>
  <c r="I44" i="2" s="1"/>
  <c r="F44" i="2"/>
  <c r="H43" i="2"/>
  <c r="G43" i="2"/>
  <c r="I43" i="2" s="1"/>
  <c r="F43" i="2"/>
  <c r="H42" i="2"/>
  <c r="G42" i="2"/>
  <c r="I42" i="2" s="1"/>
  <c r="F42" i="2"/>
  <c r="H41" i="2"/>
  <c r="G41" i="2"/>
  <c r="I41" i="2" s="1"/>
  <c r="F41" i="2"/>
  <c r="H40" i="2"/>
  <c r="H59" i="2" s="1"/>
  <c r="G40" i="2"/>
  <c r="G59" i="2" s="1"/>
  <c r="F40" i="2"/>
  <c r="F59" i="2" s="1"/>
  <c r="H39" i="2"/>
  <c r="G39" i="2"/>
  <c r="I39" i="2" s="1"/>
  <c r="F39" i="2"/>
  <c r="H38" i="2"/>
  <c r="G38" i="2"/>
  <c r="I38" i="2" s="1"/>
  <c r="F38" i="2"/>
  <c r="H37" i="2"/>
  <c r="G37" i="2"/>
  <c r="I37" i="2" s="1"/>
  <c r="F37" i="2"/>
  <c r="H36" i="2"/>
  <c r="G36" i="2"/>
  <c r="I36" i="2" s="1"/>
  <c r="F36" i="2"/>
  <c r="H35" i="2"/>
  <c r="G35" i="2"/>
  <c r="J35" i="2" s="1"/>
  <c r="F35" i="2"/>
  <c r="I34" i="2"/>
  <c r="H34" i="2"/>
  <c r="G34" i="2"/>
  <c r="F34" i="2"/>
  <c r="J33" i="2"/>
  <c r="H33" i="2"/>
  <c r="G33" i="2"/>
  <c r="I33" i="2" s="1"/>
  <c r="F33" i="2"/>
  <c r="H32" i="2"/>
  <c r="G32" i="2"/>
  <c r="I32" i="2" s="1"/>
  <c r="F32" i="2"/>
  <c r="H31" i="2"/>
  <c r="G31" i="2"/>
  <c r="J31" i="2" s="1"/>
  <c r="F31" i="2"/>
  <c r="I30" i="2"/>
  <c r="H30" i="2"/>
  <c r="H58" i="2" s="1"/>
  <c r="G30" i="2"/>
  <c r="G58" i="2" s="1"/>
  <c r="F30" i="2"/>
  <c r="F58" i="2" s="1"/>
  <c r="J29" i="2"/>
  <c r="H29" i="2"/>
  <c r="G29" i="2"/>
  <c r="I29" i="2" s="1"/>
  <c r="F29" i="2"/>
  <c r="H28" i="2"/>
  <c r="G28" i="2"/>
  <c r="I28" i="2" s="1"/>
  <c r="F28" i="2"/>
  <c r="H27" i="2"/>
  <c r="G27" i="2"/>
  <c r="J27" i="2" s="1"/>
  <c r="F27" i="2"/>
  <c r="I26" i="2"/>
  <c r="H26" i="2"/>
  <c r="G26" i="2"/>
  <c r="F26" i="2"/>
  <c r="J25" i="2"/>
  <c r="H25" i="2"/>
  <c r="G25" i="2"/>
  <c r="I25" i="2" s="1"/>
  <c r="F25" i="2"/>
  <c r="H24" i="2"/>
  <c r="G24" i="2"/>
  <c r="I24" i="2" s="1"/>
  <c r="F24" i="2"/>
  <c r="H23" i="2"/>
  <c r="H57" i="2" s="1"/>
  <c r="G23" i="2"/>
  <c r="J23" i="2" s="1"/>
  <c r="F23" i="2"/>
  <c r="I22" i="2"/>
  <c r="H22" i="2"/>
  <c r="G22" i="2"/>
  <c r="F22" i="2"/>
  <c r="J21" i="2"/>
  <c r="H21" i="2"/>
  <c r="G21" i="2"/>
  <c r="I21" i="2" s="1"/>
  <c r="F21" i="2"/>
  <c r="H20" i="2"/>
  <c r="G20" i="2"/>
  <c r="I20" i="2" s="1"/>
  <c r="F20" i="2"/>
  <c r="F57" i="2" s="1"/>
  <c r="H19" i="2"/>
  <c r="G19" i="2"/>
  <c r="J19" i="2" s="1"/>
  <c r="F19" i="2"/>
  <c r="I18" i="2"/>
  <c r="H18" i="2"/>
  <c r="G18" i="2"/>
  <c r="F18" i="2"/>
  <c r="J17" i="2"/>
  <c r="H17" i="2"/>
  <c r="G17" i="2"/>
  <c r="I17" i="2" s="1"/>
  <c r="F17" i="2"/>
  <c r="H16" i="2"/>
  <c r="G16" i="2"/>
  <c r="I16" i="2" s="1"/>
  <c r="F16" i="2"/>
  <c r="H15" i="2"/>
  <c r="G15" i="2"/>
  <c r="J15" i="2" s="1"/>
  <c r="F15" i="2"/>
  <c r="I14" i="2"/>
  <c r="H14" i="2"/>
  <c r="G14" i="2"/>
  <c r="F14" i="2"/>
  <c r="J13" i="2"/>
  <c r="H13" i="2"/>
  <c r="G13" i="2"/>
  <c r="I13" i="2" s="1"/>
  <c r="F13" i="2"/>
  <c r="H12" i="2"/>
  <c r="G12" i="2"/>
  <c r="I12" i="2" s="1"/>
  <c r="F12" i="2"/>
  <c r="H11" i="2"/>
  <c r="G11" i="2"/>
  <c r="J11" i="2" s="1"/>
  <c r="F11" i="2"/>
  <c r="I10" i="2"/>
  <c r="H10" i="2"/>
  <c r="G10" i="2"/>
  <c r="F10" i="2"/>
  <c r="J9" i="2"/>
  <c r="H9" i="2"/>
  <c r="G9" i="2"/>
  <c r="I9" i="2" s="1"/>
  <c r="F9" i="2"/>
  <c r="H8" i="2"/>
  <c r="G8" i="2"/>
  <c r="I8" i="2" s="1"/>
  <c r="F8" i="2"/>
  <c r="H7" i="2"/>
  <c r="G7" i="2"/>
  <c r="J7" i="2" s="1"/>
  <c r="F7" i="2"/>
  <c r="I6" i="2"/>
  <c r="H6" i="2"/>
  <c r="G6" i="2"/>
  <c r="F6" i="2"/>
  <c r="J5" i="2"/>
  <c r="H5" i="2"/>
  <c r="G5" i="2"/>
  <c r="I5" i="2" s="1"/>
  <c r="F5" i="2"/>
  <c r="H4" i="2"/>
  <c r="G4" i="2"/>
  <c r="I4" i="2" s="1"/>
  <c r="F4" i="2"/>
  <c r="H3" i="2"/>
  <c r="H56" i="2" s="1"/>
  <c r="G3" i="2"/>
  <c r="J3" i="2" s="1"/>
  <c r="F3" i="2"/>
  <c r="F56" i="2" s="1"/>
  <c r="G56" i="2" l="1"/>
  <c r="I7" i="2"/>
  <c r="J10" i="2"/>
  <c r="I15" i="2"/>
  <c r="J18" i="2"/>
  <c r="I19" i="2"/>
  <c r="J22" i="2"/>
  <c r="I27" i="2"/>
  <c r="J30" i="2"/>
  <c r="I31" i="2"/>
  <c r="I35" i="2"/>
  <c r="J4" i="2"/>
  <c r="J8" i="2"/>
  <c r="J12" i="2"/>
  <c r="J16" i="2"/>
  <c r="J20" i="2"/>
  <c r="J24" i="2"/>
  <c r="J28" i="2"/>
  <c r="J32" i="2"/>
  <c r="J36" i="2"/>
  <c r="I40" i="2"/>
  <c r="G57" i="2"/>
  <c r="I3" i="2"/>
  <c r="J6" i="2"/>
  <c r="I11" i="2"/>
  <c r="J14" i="2"/>
  <c r="I23" i="2"/>
  <c r="J26" i="2"/>
  <c r="J34" i="2"/>
  <c r="C27" i="1" l="1"/>
  <c r="F27" i="1" s="1"/>
  <c r="A26" i="1" l="1"/>
  <c r="A27" i="1" l="1"/>
  <c r="A28" i="1" s="1"/>
  <c r="A35" i="1" s="1"/>
  <c r="A36" i="1" l="1"/>
  <c r="A37" i="1"/>
</calcChain>
</file>

<file path=xl/sharedStrings.xml><?xml version="1.0" encoding="utf-8"?>
<sst xmlns="http://schemas.openxmlformats.org/spreadsheetml/2006/main" count="87" uniqueCount="80">
  <si>
    <t>Auszahlung / Monat</t>
  </si>
  <si>
    <t>Beitrag</t>
  </si>
  <si>
    <t>mind.</t>
  </si>
  <si>
    <t>Bruttobedarf</t>
  </si>
  <si>
    <t>Nettobedarf</t>
  </si>
  <si>
    <t>Lebensmittel</t>
  </si>
  <si>
    <t>Kleidung</t>
  </si>
  <si>
    <t>Reisen</t>
  </si>
  <si>
    <t>Internet + Handy</t>
  </si>
  <si>
    <t>Jahre (vor Renteneintritt)</t>
  </si>
  <si>
    <t>Hinweis:</t>
  </si>
  <si>
    <t>http://www.n-heydorn.de/rentenbesteuerung.html</t>
  </si>
  <si>
    <t>Jahr</t>
  </si>
  <si>
    <t>monatliche Rentenzahlung</t>
  </si>
  <si>
    <t>verfügbar nach Steuern und Abgaben (inkl. KK)</t>
  </si>
  <si>
    <t>Inflation DE (%)</t>
  </si>
  <si>
    <t>S&amp;P500 (%)</t>
  </si>
  <si>
    <t>DAX (%)</t>
  </si>
  <si>
    <t>Avg festverz. öff. Anleihen DE (%)</t>
  </si>
  <si>
    <t>Ertrag real S&amp;P 500</t>
  </si>
  <si>
    <t>Ertrag real DAX</t>
  </si>
  <si>
    <t>Ertrag real Anleihen</t>
  </si>
  <si>
    <t>Avg 10 year period DAX</t>
  </si>
  <si>
    <t>Avg 20 year period DAX</t>
  </si>
  <si>
    <t>Source</t>
  </si>
  <si>
    <t>http://www.sachverstaendigenrat-wirtschaft.de/fileadmin/dateiablage/download/zeitreihen/ZR053.xlsx</t>
  </si>
  <si>
    <t>Durchschnitt seit 1963</t>
  </si>
  <si>
    <t>Durchschnitt seit 1980</t>
  </si>
  <si>
    <t>Durchschnitt seit 1990</t>
  </si>
  <si>
    <t>Durchschnitt seit 2000</t>
  </si>
  <si>
    <t>Inflation führt evtl. zu wesentlich höheren benötigten Ausgaben bei langer Laufzeit! ABER bei Kapitalberechnung und -verbrauch berücksichtigt</t>
  </si>
  <si>
    <r>
      <t xml:space="preserve">Nach historischen Daten eher zwischen </t>
    </r>
    <r>
      <rPr>
        <sz val="11"/>
        <color rgb="FF00B050"/>
        <rFont val="Calibri"/>
        <family val="2"/>
        <scheme val="minor"/>
      </rPr>
      <t>4-6% pa Ertrag nach Inflation</t>
    </r>
    <r>
      <rPr>
        <sz val="11"/>
        <color theme="0" tint="-0.34998626667073579"/>
        <rFont val="Calibri"/>
        <family val="2"/>
        <scheme val="minor"/>
      </rPr>
      <t xml:space="preserve"> zu erwarten - siehe Sheet "Historische Daten"</t>
    </r>
  </si>
  <si>
    <t>Auto, Bahn/Bus, Nahverkehr</t>
  </si>
  <si>
    <t>Kapitalerstragsteuer (inkl Soli-Zuschlag)</t>
  </si>
  <si>
    <t>Miete (inkl. NK, Strom, Kabel)</t>
  </si>
  <si>
    <t>Geburtsjahr</t>
  </si>
  <si>
    <t>Jahre (Alter bei Start als Privatier) in Jahr</t>
  </si>
  <si>
    <t>Auskunft DRV Bund: Bis vorzeitige Erwerbslosigkeit aufgebaute Rentenanwartschaften bleiben erhalten ... ohne Abschläge - Anspruch bei mind. 60 Monaten Beitragszahlung (!)</t>
  </si>
  <si>
    <t>Auskunft DRV Bund: In Renteninformationen aufgeführten Beträge sind Bruttobeträge, wovon als Rentner Beiträge zur Kranken-und Pflegeversicherung abzuführen sind</t>
  </si>
  <si>
    <t>[unvalidiert!] Bei späterem Rentenbeginn (zB durch längere Nutzung vorhandenes Kapital) erhöht sich die Rente um 0,5% pro Monat</t>
  </si>
  <si>
    <t>gesetzliche Rente (vgl. Rentenauskunft DRV)</t>
  </si>
  <si>
    <t>Betriebsrente (vgl. Versorungszusagen)</t>
  </si>
  <si>
    <t>Quelle:</t>
  </si>
  <si>
    <t>Rot gefärbt, wenn kleiner als aktueller Netto-Bedarf -&gt; dann kritisch bei Rechnung mit Kapitalverzehr</t>
  </si>
  <si>
    <t>Versicherungen</t>
  </si>
  <si>
    <t>Empfohlen - Berufsunfähigkeit</t>
  </si>
  <si>
    <t>Unbedingt notwendig - Privathaftpflicht, Auslandskrankenversicherung</t>
  </si>
  <si>
    <t>Möglich - (alte) Lebensversicherung, Hausrat, Rechtschutz</t>
  </si>
  <si>
    <r>
      <t xml:space="preserve">Empfehlung - exakte Ermittlung auf Basis heutiger Ausgaben, dann </t>
    </r>
    <r>
      <rPr>
        <sz val="11"/>
        <color rgb="FFFF0000"/>
        <rFont val="Calibri"/>
        <family val="2"/>
        <scheme val="minor"/>
      </rPr>
      <t>GROßZÜGIG aufrunden</t>
    </r>
    <r>
      <rPr>
        <sz val="11"/>
        <color theme="0" tint="-0.34998626667073579"/>
        <rFont val="Calibri"/>
        <family val="2"/>
        <scheme val="minor"/>
      </rPr>
      <t>!</t>
    </r>
  </si>
  <si>
    <t>Sonstiges (zB Fitness-Studio, Ausgehen, etc.)</t>
  </si>
  <si>
    <t>Monatlicher Bedarf</t>
  </si>
  <si>
    <t>Check Altersvorsorge als Rentner (ab 67 Jahre)</t>
  </si>
  <si>
    <t>Auskunft DRV Bund: Auf Einkünfte aus Geldanlagen sind keine Rentenbeiträge zu zahlen</t>
  </si>
  <si>
    <t>Krankenkasse und Pflegeversicherung</t>
  </si>
  <si>
    <t>Annahme "worst-case", da nach KK-Auskunft auf Entnahmen aus Kapital (=Kapitalverzehr) keine KK-Beiträge anfallen</t>
  </si>
  <si>
    <t>Mindest-Beitrag (Stand 2016): 15% KK + 2,6% Pflege = 17,6% aus mindestens 968,33 EUR = 170,43 EUR</t>
  </si>
  <si>
    <t>Basisinformationen</t>
  </si>
  <si>
    <t>Kaufkraft im Alter von 67 Jahren</t>
  </si>
  <si>
    <t>Abschätzung Kapitalbedarf bei Start als Privatier (bis 67 Jahre)</t>
  </si>
  <si>
    <r>
      <t>Kapital benötigt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mit Kapitalverzehr</t>
    </r>
  </si>
  <si>
    <r>
      <t>Kapital benötigt</t>
    </r>
    <r>
      <rPr>
        <sz val="11"/>
        <color theme="1"/>
        <rFont val="Calibri"/>
        <family val="2"/>
        <scheme val="minor"/>
      </rPr>
      <t xml:space="preserve"> o</t>
    </r>
    <r>
      <rPr>
        <sz val="11"/>
        <rFont val="Calibri"/>
        <family val="2"/>
        <scheme val="minor"/>
      </rPr>
      <t>hne Kapitalverzehr</t>
    </r>
  </si>
  <si>
    <t>Ertrag (Wertsteigerung inkl Dividenden, Zins) pa</t>
  </si>
  <si>
    <t>Inflation pa</t>
  </si>
  <si>
    <r>
      <rPr>
        <b/>
        <i/>
        <sz val="11"/>
        <color rgb="FFFF0000"/>
        <rFont val="Calibri"/>
        <family val="2"/>
        <scheme val="minor"/>
      </rPr>
      <t>Warnung</t>
    </r>
    <r>
      <rPr>
        <i/>
        <sz val="11"/>
        <color theme="0" tint="-0.34998626667073579"/>
        <rFont val="Calibri"/>
        <family val="2"/>
        <scheme val="minor"/>
      </rPr>
      <t>:</t>
    </r>
  </si>
  <si>
    <r>
      <t xml:space="preserve">Risiko durch nicht-lineare Entwicklung bei den Erträgen ist hier </t>
    </r>
    <r>
      <rPr>
        <sz val="11"/>
        <color rgb="FFFF0000"/>
        <rFont val="Calibri"/>
        <family val="2"/>
        <scheme val="minor"/>
      </rPr>
      <t>NICHT berücksichtigt</t>
    </r>
  </si>
  <si>
    <t>https://frugalisten.de/von-den-zinsen-leben-entnahmestrategien/</t>
  </si>
  <si>
    <r>
      <t xml:space="preserve">Voraussetzung bei Rechnung "mit Kapitalverzehr" ist </t>
    </r>
    <r>
      <rPr>
        <sz val="11"/>
        <color rgb="FFFF0000"/>
        <rFont val="Calibri"/>
        <family val="2"/>
        <scheme val="minor"/>
      </rPr>
      <t>separate Planung Altersvorsorge</t>
    </r>
    <r>
      <rPr>
        <sz val="11"/>
        <color theme="0" tint="-0.34998626667073579"/>
        <rFont val="Calibri"/>
        <family val="2"/>
        <scheme val="minor"/>
      </rPr>
      <t>!</t>
    </r>
  </si>
  <si>
    <r>
      <rPr>
        <b/>
        <sz val="11"/>
        <color theme="1"/>
        <rFont val="Calibri"/>
        <family val="2"/>
        <scheme val="minor"/>
      </rPr>
      <t>Kapital benötigt</t>
    </r>
    <r>
      <rPr>
        <sz val="11"/>
        <color theme="1"/>
        <rFont val="Calibri"/>
        <family val="2"/>
        <scheme val="minor"/>
      </rPr>
      <t xml:space="preserve"> nach 4%-Regel (Trinity Study)</t>
    </r>
  </si>
  <si>
    <r>
      <rPr>
        <b/>
        <sz val="11"/>
        <color theme="1"/>
        <rFont val="Calibri"/>
        <family val="2"/>
        <scheme val="minor"/>
      </rPr>
      <t>Kapital benötigt</t>
    </r>
    <r>
      <rPr>
        <sz val="11"/>
        <color theme="1"/>
        <rFont val="Calibri"/>
        <family val="2"/>
        <scheme val="minor"/>
      </rPr>
      <t xml:space="preserve"> nach 3%-Regel (Trinity Update)</t>
    </r>
  </si>
  <si>
    <t>William Bengen und Trinity-Study - Ziel: 99% Wahrscheinlichkeit über 30 Jahre nicht pleite zu gehen</t>
  </si>
  <si>
    <t>https://frugalisten.de/william-bengen-trinity-wahrscheinlichkeiten-entnahmestrategien-teil-3/</t>
  </si>
  <si>
    <t>Quellen:</t>
  </si>
  <si>
    <t>3%-Regel - Modifiziert zur Berücksichtigung von neueren Erkenntnissen und zusätzlichen Umständen (Gebühren, Steuern, …)</t>
  </si>
  <si>
    <t>https://www.bogleheads.org/wiki/Trinity_study_update</t>
  </si>
  <si>
    <t>Eigene Verifikation anhand historischer Daten mittels Simulation</t>
  </si>
  <si>
    <t>http://www.cfiresim.com/</t>
  </si>
  <si>
    <t>Beispielwerte: Konservativ = Zins 4%, Inflation 2% / Realistisch = Zins 6%, Inflation 1,5%</t>
  </si>
  <si>
    <t>Extrem konservative Annahmen bei Zins und Inflation voreingestellt (real nur 2% pa Ertrag):</t>
  </si>
  <si>
    <t>Kapitalbedarf Finanzielle Freiheit</t>
  </si>
  <si>
    <t>thorstenhartmann.de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</si>
</sst>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€&quot;_-;\-* #,##0.00\ &quot;€&quot;_-;_-* &quot;-&quot;??\ &quot;€&quot;_-;_-@_-"/>
    <numFmt numFmtId="165" formatCode="0.0%"/>
    <numFmt numFmtId="166" formatCode="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MetaNormalLF-Roman"/>
      <family val="2"/>
    </font>
    <font>
      <sz val="9"/>
      <name val="MetaNormalLF-Roman"/>
      <family val="2"/>
    </font>
    <font>
      <sz val="11"/>
      <name val="Times New Roman"/>
      <family val="1"/>
    </font>
    <font>
      <sz val="8"/>
      <name val="Arial"/>
      <family val="2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0" fontId="11" fillId="0" borderId="0"/>
    <xf numFmtId="0" fontId="12" fillId="0" borderId="0"/>
  </cellStyleXfs>
  <cellXfs count="45">
    <xf numFmtId="0" fontId="0" fillId="0" borderId="0" xfId="0"/>
    <xf numFmtId="3" fontId="0" fillId="0" borderId="0" xfId="1" applyNumberFormat="1" applyFont="1" applyFill="1"/>
    <xf numFmtId="0" fontId="2" fillId="0" borderId="0" xfId="0" applyFont="1"/>
    <xf numFmtId="3" fontId="2" fillId="0" borderId="0" xfId="1" applyNumberFormat="1" applyFont="1"/>
    <xf numFmtId="0" fontId="3" fillId="0" borderId="0" xfId="0" applyFont="1"/>
    <xf numFmtId="0" fontId="0" fillId="2" borderId="0" xfId="0" applyFill="1"/>
    <xf numFmtId="3" fontId="0" fillId="2" borderId="0" xfId="0" applyNumberFormat="1" applyFill="1"/>
    <xf numFmtId="3" fontId="2" fillId="0" borderId="0" xfId="0" applyNumberFormat="1" applyFont="1"/>
    <xf numFmtId="3" fontId="0" fillId="0" borderId="0" xfId="0" applyNumberFormat="1"/>
    <xf numFmtId="3" fontId="3" fillId="0" borderId="0" xfId="0" applyNumberFormat="1" applyFont="1"/>
    <xf numFmtId="2" fontId="0" fillId="0" borderId="0" xfId="0" applyNumberFormat="1" applyFill="1"/>
    <xf numFmtId="0" fontId="4" fillId="0" borderId="0" xfId="0" applyFont="1"/>
    <xf numFmtId="0" fontId="4" fillId="0" borderId="0" xfId="0" applyFont="1" applyAlignment="1"/>
    <xf numFmtId="0" fontId="2" fillId="0" borderId="0" xfId="0" applyFont="1" applyAlignment="1">
      <alignment horizontal="left"/>
    </xf>
    <xf numFmtId="14" fontId="0" fillId="0" borderId="0" xfId="0" applyNumberFormat="1"/>
    <xf numFmtId="0" fontId="7" fillId="0" borderId="0" xfId="2" applyFont="1"/>
    <xf numFmtId="0" fontId="4" fillId="0" borderId="0" xfId="0" applyFont="1" applyFill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3" fontId="2" fillId="2" borderId="0" xfId="0" applyNumberFormat="1" applyFont="1" applyFill="1"/>
    <xf numFmtId="3" fontId="2" fillId="0" borderId="0" xfId="0" applyNumberFormat="1" applyFont="1" applyFill="1"/>
    <xf numFmtId="165" fontId="0" fillId="2" borderId="0" xfId="0" applyNumberFormat="1" applyFill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6" fillId="0" borderId="0" xfId="2" applyAlignment="1">
      <alignment vertical="top"/>
    </xf>
    <xf numFmtId="166" fontId="10" fillId="0" borderId="0" xfId="3" applyNumberFormat="1" applyFont="1" applyAlignment="1"/>
    <xf numFmtId="0" fontId="0" fillId="0" borderId="0" xfId="0" applyAlignment="1">
      <alignment vertical="center" wrapText="1"/>
    </xf>
    <xf numFmtId="2" fontId="0" fillId="0" borderId="0" xfId="0" applyNumberFormat="1"/>
    <xf numFmtId="166" fontId="0" fillId="0" borderId="0" xfId="0" applyNumberFormat="1" applyAlignment="1">
      <alignment vertical="center" wrapText="1"/>
    </xf>
    <xf numFmtId="166" fontId="0" fillId="0" borderId="0" xfId="0" applyNumberFormat="1"/>
    <xf numFmtId="166" fontId="10" fillId="0" borderId="0" xfId="3" applyNumberFormat="1" applyFont="1" applyFill="1" applyAlignment="1"/>
    <xf numFmtId="4" fontId="0" fillId="0" borderId="0" xfId="0" applyNumberFormat="1" applyAlignment="1">
      <alignment vertical="center" wrapText="1"/>
    </xf>
    <xf numFmtId="0" fontId="10" fillId="0" borderId="0" xfId="4" applyFont="1" applyBorder="1" applyAlignment="1">
      <alignment wrapText="1"/>
    </xf>
    <xf numFmtId="166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0" fillId="0" borderId="0" xfId="0" applyNumberFormat="1"/>
    <xf numFmtId="3" fontId="0" fillId="0" borderId="0" xfId="0" applyNumberFormat="1" applyFill="1"/>
    <xf numFmtId="0" fontId="0" fillId="0" borderId="0" xfId="0" applyFill="1"/>
    <xf numFmtId="0" fontId="2" fillId="2" borderId="0" xfId="0" applyFont="1" applyFill="1"/>
    <xf numFmtId="9" fontId="2" fillId="0" borderId="0" xfId="0" applyNumberFormat="1" applyFont="1"/>
    <xf numFmtId="3" fontId="15" fillId="0" borderId="0" xfId="0" applyNumberFormat="1" applyFont="1"/>
    <xf numFmtId="3" fontId="2" fillId="3" borderId="0" xfId="1" applyNumberFormat="1" applyFont="1" applyFill="1"/>
    <xf numFmtId="0" fontId="2" fillId="3" borderId="0" xfId="0" applyFont="1" applyFill="1"/>
    <xf numFmtId="0" fontId="17" fillId="0" borderId="0" xfId="0" applyFont="1"/>
    <xf numFmtId="0" fontId="18" fillId="0" borderId="0" xfId="2" applyFont="1"/>
  </cellXfs>
  <cellStyles count="6">
    <cellStyle name="Currency" xfId="1" builtinId="4"/>
    <cellStyle name="Hyperlink" xfId="2" builtinId="8"/>
    <cellStyle name="Normal" xfId="0" builtinId="0"/>
    <cellStyle name="Standard 3" xfId="5"/>
    <cellStyle name="Standard_Lange_Reihe_5611103" xfId="3"/>
    <cellStyle name="Standard_Monatsindizes ab Juni 1948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0</xdr:rowOff>
    </xdr:from>
    <xdr:to>
      <xdr:col>0</xdr:col>
      <xdr:colOff>733425</xdr:colOff>
      <xdr:row>2</xdr:row>
      <xdr:rowOff>123824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0"/>
          <a:ext cx="609599" cy="609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frugalisten.de/william-bengen-trinity-wahrscheinlichkeiten-entnahmestrategien-teil-3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frugalisten.de/von-den-zinsen-leben-entnahmestrategien/" TargetMode="External"/><Relationship Id="rId1" Type="http://schemas.openxmlformats.org/officeDocument/2006/relationships/hyperlink" Target="http://www.n-heydorn.de/rentenbesteuerung.html" TargetMode="External"/><Relationship Id="rId6" Type="http://schemas.openxmlformats.org/officeDocument/2006/relationships/hyperlink" Target="https://thorstenhartmann.de/" TargetMode="External"/><Relationship Id="rId5" Type="http://schemas.openxmlformats.org/officeDocument/2006/relationships/hyperlink" Target="http://www.cfiresim.com/" TargetMode="External"/><Relationship Id="rId4" Type="http://schemas.openxmlformats.org/officeDocument/2006/relationships/hyperlink" Target="https://www.bogleheads.org/wiki/Trinity_study_updat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achverstaendigenrat-wirtschaft.de/fileadmin/dateiablage/download/zeitreihen/ZR05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outlinePr summaryBelow="0"/>
  </sheetPr>
  <dimension ref="A1:L60"/>
  <sheetViews>
    <sheetView tabSelected="1" zoomScaleNormal="100" workbookViewId="0">
      <selection activeCell="B5" sqref="B5"/>
    </sheetView>
  </sheetViews>
  <sheetFormatPr defaultColWidth="9.140625" defaultRowHeight="15"/>
  <cols>
    <col min="1" max="1" width="12.7109375" customWidth="1"/>
    <col min="2" max="2" width="45.7109375" customWidth="1"/>
    <col min="3" max="3" width="10.42578125" bestFit="1" customWidth="1"/>
    <col min="5" max="5" width="10" customWidth="1"/>
    <col min="9" max="9" width="9.28515625" customWidth="1"/>
  </cols>
  <sheetData>
    <row r="1" spans="1:9" ht="23.25">
      <c r="B1" s="43" t="s">
        <v>78</v>
      </c>
    </row>
    <row r="2" spans="1:9">
      <c r="B2" s="44" t="s">
        <v>79</v>
      </c>
    </row>
    <row r="4" spans="1:9">
      <c r="A4" s="2" t="s">
        <v>56</v>
      </c>
    </row>
    <row r="5" spans="1:9">
      <c r="A5" s="5">
        <v>1979</v>
      </c>
      <c r="B5" s="37" t="s">
        <v>35</v>
      </c>
    </row>
    <row r="7" spans="1:9">
      <c r="A7" s="2" t="s">
        <v>51</v>
      </c>
    </row>
    <row r="8" spans="1:9">
      <c r="A8" s="18" t="s">
        <v>10</v>
      </c>
      <c r="B8" s="11" t="s">
        <v>66</v>
      </c>
    </row>
    <row r="9" spans="1:9">
      <c r="A9" s="18"/>
      <c r="B9" s="12" t="s">
        <v>37</v>
      </c>
    </row>
    <row r="10" spans="1:9">
      <c r="A10" s="18"/>
      <c r="B10" s="12" t="s">
        <v>38</v>
      </c>
    </row>
    <row r="11" spans="1:9">
      <c r="A11" s="18"/>
      <c r="B11" s="12" t="s">
        <v>39</v>
      </c>
    </row>
    <row r="12" spans="1:9">
      <c r="A12" s="6">
        <v>1500</v>
      </c>
      <c r="B12" t="s">
        <v>40</v>
      </c>
      <c r="C12" s="18"/>
      <c r="D12" s="16"/>
      <c r="I12" s="14"/>
    </row>
    <row r="13" spans="1:9">
      <c r="A13" s="6">
        <v>2500</v>
      </c>
      <c r="B13" t="s">
        <v>41</v>
      </c>
      <c r="C13" s="18"/>
      <c r="D13" s="16"/>
    </row>
    <row r="14" spans="1:9">
      <c r="A14" s="20">
        <f>SUM(A12:A13)</f>
        <v>4000</v>
      </c>
      <c r="B14" s="2" t="s">
        <v>13</v>
      </c>
      <c r="C14" s="9">
        <f ca="1">A14/(1+A$33)^(67-(YEAR(TODAY())-A5))</f>
        <v>2297.4982115788016</v>
      </c>
      <c r="D14" s="4" t="s">
        <v>57</v>
      </c>
    </row>
    <row r="15" spans="1:9">
      <c r="A15" s="19">
        <v>2600</v>
      </c>
      <c r="B15" s="2" t="s">
        <v>14</v>
      </c>
      <c r="C15" s="40">
        <f ca="1">A15/(1+A$33)^(67-(YEAR(TODAY())-A5))</f>
        <v>1493.373837526221</v>
      </c>
      <c r="D15" s="4" t="s">
        <v>57</v>
      </c>
      <c r="H15" s="18" t="s">
        <v>42</v>
      </c>
      <c r="I15" s="15" t="s">
        <v>11</v>
      </c>
    </row>
    <row r="16" spans="1:9">
      <c r="H16" s="18" t="s">
        <v>10</v>
      </c>
      <c r="I16" s="12" t="s">
        <v>43</v>
      </c>
    </row>
    <row r="17" spans="1:8">
      <c r="A17" s="2" t="s">
        <v>50</v>
      </c>
    </row>
    <row r="18" spans="1:8">
      <c r="A18" s="6">
        <v>600</v>
      </c>
      <c r="B18" t="s">
        <v>34</v>
      </c>
      <c r="C18" s="18" t="s">
        <v>10</v>
      </c>
      <c r="D18" s="16" t="s">
        <v>30</v>
      </c>
    </row>
    <row r="19" spans="1:8">
      <c r="A19" s="6">
        <v>100</v>
      </c>
      <c r="B19" t="s">
        <v>32</v>
      </c>
      <c r="D19" s="16" t="s">
        <v>48</v>
      </c>
    </row>
    <row r="20" spans="1:8">
      <c r="A20" s="6">
        <v>50</v>
      </c>
      <c r="B20" t="s">
        <v>8</v>
      </c>
      <c r="D20" s="8"/>
    </row>
    <row r="21" spans="1:8">
      <c r="A21" s="6">
        <v>50</v>
      </c>
      <c r="B21" t="s">
        <v>44</v>
      </c>
      <c r="C21" s="18" t="s">
        <v>10</v>
      </c>
      <c r="D21" s="11" t="s">
        <v>46</v>
      </c>
    </row>
    <row r="22" spans="1:8">
      <c r="A22" s="6">
        <v>500</v>
      </c>
      <c r="B22" t="s">
        <v>5</v>
      </c>
      <c r="D22" s="16" t="s">
        <v>45</v>
      </c>
    </row>
    <row r="23" spans="1:8">
      <c r="A23" s="6">
        <v>200</v>
      </c>
      <c r="B23" t="s">
        <v>6</v>
      </c>
      <c r="D23" s="16" t="s">
        <v>47</v>
      </c>
    </row>
    <row r="24" spans="1:8">
      <c r="A24" s="6">
        <v>200</v>
      </c>
      <c r="B24" t="s">
        <v>49</v>
      </c>
      <c r="D24" s="35"/>
    </row>
    <row r="25" spans="1:8">
      <c r="A25" s="6">
        <v>300</v>
      </c>
      <c r="B25" t="s">
        <v>7</v>
      </c>
    </row>
    <row r="26" spans="1:8">
      <c r="A26" s="7">
        <f>SUM(A18:A25)</f>
        <v>2000</v>
      </c>
      <c r="B26" s="2" t="s">
        <v>4</v>
      </c>
      <c r="C26" s="18" t="s">
        <v>10</v>
      </c>
      <c r="D26" s="11" t="s">
        <v>52</v>
      </c>
    </row>
    <row r="27" spans="1:8">
      <c r="A27" s="8">
        <f>MAX((1/(100%-C27)-1)*A26,F27)</f>
        <v>427.1844660194173</v>
      </c>
      <c r="B27" t="s">
        <v>53</v>
      </c>
      <c r="C27" s="21">
        <f>15%+2.6%</f>
        <v>0.17599999999999999</v>
      </c>
      <c r="D27" t="s">
        <v>1</v>
      </c>
      <c r="E27" s="17" t="s">
        <v>2</v>
      </c>
      <c r="F27" s="10">
        <f>968.33*C27</f>
        <v>170.42607999999998</v>
      </c>
      <c r="G27" s="18" t="s">
        <v>10</v>
      </c>
      <c r="H27" s="11" t="s">
        <v>54</v>
      </c>
    </row>
    <row r="28" spans="1:8">
      <c r="A28" s="7">
        <f>SUM(A26:A27)</f>
        <v>2427.1844660194174</v>
      </c>
      <c r="B28" s="2" t="s">
        <v>3</v>
      </c>
      <c r="G28" s="11"/>
      <c r="H28" s="11" t="s">
        <v>55</v>
      </c>
    </row>
    <row r="29" spans="1:8">
      <c r="G29" s="11"/>
    </row>
    <row r="30" spans="1:8">
      <c r="A30" s="39" t="s">
        <v>58</v>
      </c>
      <c r="G30" s="11"/>
      <c r="H30" s="11"/>
    </row>
    <row r="31" spans="1:8">
      <c r="A31" s="21">
        <v>0.04</v>
      </c>
      <c r="B31" t="s">
        <v>61</v>
      </c>
      <c r="C31" s="18" t="s">
        <v>10</v>
      </c>
      <c r="D31" s="11" t="s">
        <v>77</v>
      </c>
    </row>
    <row r="32" spans="1:8">
      <c r="A32" s="21">
        <v>0.26374999999999998</v>
      </c>
      <c r="B32" t="s">
        <v>33</v>
      </c>
      <c r="D32" s="11" t="s">
        <v>31</v>
      </c>
    </row>
    <row r="33" spans="1:12">
      <c r="A33" s="21">
        <v>0.02</v>
      </c>
      <c r="B33" t="s">
        <v>62</v>
      </c>
      <c r="C33" s="18"/>
      <c r="D33" s="11" t="s">
        <v>76</v>
      </c>
      <c r="E33" s="37"/>
      <c r="F33" s="37"/>
      <c r="H33" s="37"/>
      <c r="I33" s="37"/>
      <c r="J33" s="37"/>
      <c r="K33" s="37"/>
      <c r="L33" s="37"/>
    </row>
    <row r="34" spans="1:12">
      <c r="A34" s="37">
        <f>67-C34</f>
        <v>22</v>
      </c>
      <c r="B34" t="s">
        <v>9</v>
      </c>
      <c r="C34" s="38">
        <v>45</v>
      </c>
      <c r="D34" s="2" t="s">
        <v>36</v>
      </c>
      <c r="E34" s="2"/>
      <c r="F34" s="2"/>
      <c r="G34" s="2"/>
      <c r="H34" s="13">
        <f>A5+C34</f>
        <v>2024</v>
      </c>
    </row>
    <row r="35" spans="1:12">
      <c r="A35" s="1">
        <f>A28</f>
        <v>2427.1844660194174</v>
      </c>
      <c r="B35" t="s">
        <v>0</v>
      </c>
    </row>
    <row r="36" spans="1:12">
      <c r="A36" s="41">
        <f>-PV((A31*(1-A32)-A33)/12,A34*12,A35)</f>
        <v>578348.82499164378</v>
      </c>
      <c r="B36" s="42" t="s">
        <v>59</v>
      </c>
      <c r="C36" s="18" t="s">
        <v>63</v>
      </c>
      <c r="D36" s="11" t="s">
        <v>64</v>
      </c>
    </row>
    <row r="37" spans="1:12">
      <c r="A37" s="3">
        <f>(A35*12)/(A31*(1-A32)-A33)</f>
        <v>3082139.0044691004</v>
      </c>
      <c r="B37" s="2" t="s">
        <v>60</v>
      </c>
      <c r="D37" s="15" t="s">
        <v>65</v>
      </c>
    </row>
    <row r="38" spans="1:12">
      <c r="A38" s="3">
        <f>A28*12/0.04</f>
        <v>728155.33980582526</v>
      </c>
      <c r="B38" t="s">
        <v>67</v>
      </c>
      <c r="C38" s="18" t="s">
        <v>71</v>
      </c>
      <c r="D38" s="16" t="s">
        <v>69</v>
      </c>
      <c r="E38" s="8"/>
      <c r="F38" s="8"/>
      <c r="G38" s="36"/>
      <c r="H38" s="36"/>
    </row>
    <row r="39" spans="1:12">
      <c r="A39" s="3">
        <f>A28*12/0.03</f>
        <v>970873.78640776698</v>
      </c>
      <c r="B39" t="s">
        <v>68</v>
      </c>
      <c r="D39" s="15" t="s">
        <v>70</v>
      </c>
      <c r="E39" s="8"/>
      <c r="F39" s="8"/>
      <c r="G39" s="36"/>
      <c r="H39" s="36"/>
    </row>
    <row r="40" spans="1:12">
      <c r="D40" s="16" t="s">
        <v>72</v>
      </c>
      <c r="E40" s="8"/>
      <c r="F40" s="8"/>
      <c r="G40" s="36"/>
      <c r="H40" s="36"/>
    </row>
    <row r="41" spans="1:12">
      <c r="D41" s="15" t="s">
        <v>73</v>
      </c>
      <c r="E41" s="8"/>
      <c r="F41" s="8"/>
      <c r="G41" s="36"/>
      <c r="H41" s="36"/>
    </row>
    <row r="42" spans="1:12">
      <c r="D42" s="16" t="s">
        <v>74</v>
      </c>
      <c r="E42" s="8"/>
      <c r="F42" s="8"/>
      <c r="G42" s="36"/>
      <c r="H42" s="36"/>
    </row>
    <row r="43" spans="1:12">
      <c r="D43" s="15" t="s">
        <v>75</v>
      </c>
      <c r="E43" s="8"/>
      <c r="F43" s="8"/>
      <c r="G43" s="36"/>
      <c r="H43" s="36"/>
    </row>
    <row r="44" spans="1:12">
      <c r="E44" s="8"/>
      <c r="F44" s="8"/>
      <c r="G44" s="36"/>
      <c r="H44" s="36"/>
    </row>
    <row r="45" spans="1:12">
      <c r="E45" s="8"/>
      <c r="F45" s="8"/>
      <c r="G45" s="36"/>
      <c r="H45" s="36"/>
    </row>
    <row r="46" spans="1:12">
      <c r="E46" s="8"/>
      <c r="F46" s="8"/>
      <c r="G46" s="36"/>
      <c r="H46" s="36"/>
    </row>
    <row r="47" spans="1:12">
      <c r="E47" s="8"/>
      <c r="F47" s="8"/>
      <c r="G47" s="36"/>
      <c r="H47" s="36"/>
    </row>
    <row r="48" spans="1:12">
      <c r="E48" s="8"/>
      <c r="F48" s="8"/>
      <c r="G48" s="36"/>
      <c r="H48" s="36"/>
    </row>
    <row r="49" spans="5:8">
      <c r="E49" s="8"/>
      <c r="F49" s="8"/>
      <c r="G49" s="36"/>
      <c r="H49" s="36"/>
    </row>
    <row r="50" spans="5:8">
      <c r="E50" s="8"/>
      <c r="F50" s="8"/>
      <c r="G50" s="36"/>
      <c r="H50" s="36"/>
    </row>
    <row r="51" spans="5:8">
      <c r="E51" s="8"/>
      <c r="F51" s="8"/>
      <c r="G51" s="36"/>
      <c r="H51" s="36"/>
    </row>
    <row r="52" spans="5:8">
      <c r="E52" s="8"/>
      <c r="F52" s="8"/>
      <c r="G52" s="36"/>
      <c r="H52" s="36"/>
    </row>
    <row r="53" spans="5:8">
      <c r="E53" s="8"/>
      <c r="F53" s="8"/>
      <c r="G53" s="36"/>
      <c r="H53" s="36"/>
    </row>
    <row r="54" spans="5:8">
      <c r="E54" s="8"/>
      <c r="F54" s="8"/>
      <c r="G54" s="36"/>
      <c r="H54" s="36"/>
    </row>
    <row r="55" spans="5:8">
      <c r="E55" s="8"/>
      <c r="F55" s="8"/>
      <c r="G55" s="36"/>
      <c r="H55" s="36"/>
    </row>
    <row r="56" spans="5:8">
      <c r="E56" s="8"/>
      <c r="F56" s="8"/>
      <c r="G56" s="36"/>
      <c r="H56" s="36"/>
    </row>
    <row r="57" spans="5:8">
      <c r="E57" s="8"/>
      <c r="F57" s="8"/>
      <c r="G57" s="36"/>
      <c r="H57" s="36"/>
    </row>
    <row r="58" spans="5:8">
      <c r="E58" s="8"/>
      <c r="F58" s="8"/>
      <c r="G58" s="36"/>
      <c r="H58" s="36"/>
    </row>
    <row r="59" spans="5:8">
      <c r="E59" s="8"/>
      <c r="F59" s="8"/>
      <c r="G59" s="36"/>
      <c r="H59" s="36"/>
    </row>
    <row r="60" spans="5:8">
      <c r="E60" s="8"/>
      <c r="F60" s="8"/>
      <c r="G60" s="36"/>
      <c r="H60" s="36"/>
    </row>
  </sheetData>
  <conditionalFormatting sqref="C15">
    <cfRule type="cellIs" dxfId="0" priority="1" operator="lessThan">
      <formula>$A$26</formula>
    </cfRule>
  </conditionalFormatting>
  <hyperlinks>
    <hyperlink ref="I15" r:id="rId1"/>
    <hyperlink ref="D37" r:id="rId2"/>
    <hyperlink ref="D39" r:id="rId3"/>
    <hyperlink ref="D41" r:id="rId4"/>
    <hyperlink ref="D43" r:id="rId5"/>
    <hyperlink ref="B2" r:id="rId6"/>
  </hyperlinks>
  <pageMargins left="0.7" right="0.7" top="0.75" bottom="0.75" header="0.3" footer="0.3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J5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53" sqref="C53"/>
    </sheetView>
  </sheetViews>
  <sheetFormatPr defaultColWidth="9.140625" defaultRowHeight="15"/>
  <cols>
    <col min="1" max="1" width="20.42578125" bestFit="1" customWidth="1"/>
  </cols>
  <sheetData>
    <row r="1" spans="1:10" s="22" customFormat="1" ht="75">
      <c r="A1" s="22" t="s">
        <v>12</v>
      </c>
      <c r="B1" s="23" t="s">
        <v>15</v>
      </c>
      <c r="C1" s="23" t="s">
        <v>16</v>
      </c>
      <c r="D1" s="22" t="s">
        <v>17</v>
      </c>
      <c r="E1" s="23" t="s">
        <v>18</v>
      </c>
      <c r="F1" s="23" t="s">
        <v>19</v>
      </c>
      <c r="G1" s="23" t="s">
        <v>20</v>
      </c>
      <c r="H1" s="23" t="s">
        <v>21</v>
      </c>
      <c r="I1" s="23" t="s">
        <v>22</v>
      </c>
      <c r="J1" s="23" t="s">
        <v>23</v>
      </c>
    </row>
    <row r="2" spans="1:10" s="22" customFormat="1">
      <c r="A2" s="22" t="s">
        <v>24</v>
      </c>
      <c r="B2" s="23"/>
      <c r="C2" s="23"/>
      <c r="E2" s="24" t="s">
        <v>25</v>
      </c>
      <c r="F2" s="23"/>
      <c r="G2" s="23"/>
      <c r="H2" s="23"/>
      <c r="I2" s="23"/>
      <c r="J2" s="23"/>
    </row>
    <row r="3" spans="1:10">
      <c r="A3">
        <v>1963</v>
      </c>
      <c r="B3" s="25">
        <v>3</v>
      </c>
      <c r="C3" s="26">
        <v>18.89</v>
      </c>
      <c r="D3" s="26">
        <v>13.62</v>
      </c>
      <c r="E3" s="27">
        <v>6.1</v>
      </c>
      <c r="F3" s="28">
        <f t="shared" ref="F3:F34" si="0">C3-B3</f>
        <v>15.89</v>
      </c>
      <c r="G3" s="28">
        <f t="shared" ref="G3:G34" si="1">D3-B3</f>
        <v>10.62</v>
      </c>
      <c r="H3" s="28">
        <f>E3-B3</f>
        <v>3.0999999999999996</v>
      </c>
      <c r="I3" s="28">
        <f t="shared" ref="I3:I46" si="2">AVERAGE(G3:G12)</f>
        <v>2.3059999999999996</v>
      </c>
      <c r="J3" s="29">
        <f t="shared" ref="J3:J36" si="3">AVERAGE(G3:G22)</f>
        <v>-0.6365000000000004</v>
      </c>
    </row>
    <row r="4" spans="1:10">
      <c r="A4">
        <v>1964</v>
      </c>
      <c r="B4" s="25">
        <v>2.4</v>
      </c>
      <c r="C4" s="26">
        <v>12.97</v>
      </c>
      <c r="D4" s="26">
        <v>8.8699999999999992</v>
      </c>
      <c r="E4" s="27">
        <v>6.1916666666666655</v>
      </c>
      <c r="F4" s="28">
        <f t="shared" si="0"/>
        <v>10.57</v>
      </c>
      <c r="G4" s="28">
        <f t="shared" si="1"/>
        <v>6.4699999999999989</v>
      </c>
      <c r="H4" s="28">
        <f t="shared" ref="H4:H55" si="4">E4-B4</f>
        <v>3.7916666666666656</v>
      </c>
      <c r="I4" s="28">
        <f t="shared" si="2"/>
        <v>-1.9359999999999993</v>
      </c>
      <c r="J4" s="29">
        <f t="shared" si="3"/>
        <v>0.67299999999999982</v>
      </c>
    </row>
    <row r="5" spans="1:10">
      <c r="A5">
        <v>1965</v>
      </c>
      <c r="B5" s="25">
        <v>3.2</v>
      </c>
      <c r="C5" s="26">
        <v>9.07</v>
      </c>
      <c r="D5" s="26">
        <v>-11.62</v>
      </c>
      <c r="E5" s="27">
        <v>6.833333333333333</v>
      </c>
      <c r="F5" s="28">
        <f t="shared" si="0"/>
        <v>5.87</v>
      </c>
      <c r="G5" s="28">
        <f t="shared" si="1"/>
        <v>-14.82</v>
      </c>
      <c r="H5" s="28">
        <f t="shared" si="4"/>
        <v>3.6333333333333329</v>
      </c>
      <c r="I5" s="28">
        <f t="shared" si="2"/>
        <v>-3.3249999999999993</v>
      </c>
      <c r="J5" s="29">
        <f t="shared" si="3"/>
        <v>0.52799999999999991</v>
      </c>
    </row>
    <row r="6" spans="1:10">
      <c r="A6">
        <v>1966</v>
      </c>
      <c r="B6" s="25">
        <v>3.3</v>
      </c>
      <c r="C6" s="26">
        <v>-13.09</v>
      </c>
      <c r="D6" s="26">
        <v>-21.07</v>
      </c>
      <c r="E6" s="27">
        <v>7.75</v>
      </c>
      <c r="F6" s="28">
        <f t="shared" si="0"/>
        <v>-16.39</v>
      </c>
      <c r="G6" s="28">
        <f t="shared" si="1"/>
        <v>-24.37</v>
      </c>
      <c r="H6" s="28">
        <f t="shared" si="4"/>
        <v>4.45</v>
      </c>
      <c r="I6" s="28">
        <f t="shared" si="2"/>
        <v>1.5759999999999998</v>
      </c>
      <c r="J6" s="29">
        <f t="shared" si="3"/>
        <v>4.4904999999999999</v>
      </c>
    </row>
    <row r="7" spans="1:10">
      <c r="A7">
        <v>1967</v>
      </c>
      <c r="B7" s="25">
        <v>1.9</v>
      </c>
      <c r="C7" s="26">
        <v>20.09</v>
      </c>
      <c r="D7" s="26">
        <v>50.95</v>
      </c>
      <c r="E7" s="27">
        <v>7.0083333333333329</v>
      </c>
      <c r="F7" s="28">
        <f t="shared" si="0"/>
        <v>18.190000000000001</v>
      </c>
      <c r="G7" s="28">
        <f t="shared" si="1"/>
        <v>49.050000000000004</v>
      </c>
      <c r="H7" s="28">
        <f t="shared" si="4"/>
        <v>5.1083333333333325</v>
      </c>
      <c r="I7" s="28">
        <f t="shared" si="2"/>
        <v>2.6300000000000008</v>
      </c>
      <c r="J7" s="29">
        <f t="shared" si="3"/>
        <v>5.9555000000000007</v>
      </c>
    </row>
    <row r="8" spans="1:10">
      <c r="A8">
        <v>1968</v>
      </c>
      <c r="B8" s="25">
        <v>1.6</v>
      </c>
      <c r="C8" s="26">
        <v>7.66</v>
      </c>
      <c r="D8" s="26">
        <v>10.41</v>
      </c>
      <c r="E8" s="27">
        <v>6.7166666666666659</v>
      </c>
      <c r="F8" s="28">
        <f t="shared" si="0"/>
        <v>6.0600000000000005</v>
      </c>
      <c r="G8" s="28">
        <f t="shared" si="1"/>
        <v>8.81</v>
      </c>
      <c r="H8" s="28">
        <f t="shared" si="4"/>
        <v>5.1166666666666654</v>
      </c>
      <c r="I8" s="28">
        <f t="shared" si="2"/>
        <v>-1.8530000000000004</v>
      </c>
      <c r="J8" s="29">
        <f t="shared" si="3"/>
        <v>1.9840000000000004</v>
      </c>
    </row>
    <row r="9" spans="1:10">
      <c r="A9">
        <v>1969</v>
      </c>
      <c r="B9" s="25">
        <v>1.8</v>
      </c>
      <c r="C9" s="26">
        <v>-11.36</v>
      </c>
      <c r="D9" s="26">
        <v>12.02</v>
      </c>
      <c r="E9" s="27">
        <v>6.95</v>
      </c>
      <c r="F9" s="28">
        <f t="shared" si="0"/>
        <v>-13.16</v>
      </c>
      <c r="G9" s="28">
        <f t="shared" si="1"/>
        <v>10.219999999999999</v>
      </c>
      <c r="H9" s="28">
        <f t="shared" si="4"/>
        <v>5.15</v>
      </c>
      <c r="I9" s="28">
        <f t="shared" si="2"/>
        <v>-2.5340000000000007</v>
      </c>
      <c r="J9" s="29">
        <f t="shared" si="3"/>
        <v>3.1230000000000002</v>
      </c>
    </row>
    <row r="10" spans="1:10">
      <c r="A10">
        <v>1970</v>
      </c>
      <c r="B10" s="25">
        <v>3.6</v>
      </c>
      <c r="C10" s="26">
        <v>0.1</v>
      </c>
      <c r="D10" s="26">
        <v>-28.68</v>
      </c>
      <c r="E10" s="27">
        <v>8.2166666666666668</v>
      </c>
      <c r="F10" s="28">
        <f t="shared" si="0"/>
        <v>-3.5</v>
      </c>
      <c r="G10" s="28">
        <f t="shared" si="1"/>
        <v>-32.28</v>
      </c>
      <c r="H10" s="28">
        <f t="shared" si="4"/>
        <v>4.6166666666666671</v>
      </c>
      <c r="I10" s="28">
        <f t="shared" si="2"/>
        <v>-5.3109999999999999</v>
      </c>
      <c r="J10" s="29">
        <f t="shared" si="3"/>
        <v>4.2135000000000007</v>
      </c>
    </row>
    <row r="11" spans="1:10">
      <c r="A11">
        <v>1971</v>
      </c>
      <c r="B11" s="25">
        <v>5.2</v>
      </c>
      <c r="C11" s="26">
        <v>10.79</v>
      </c>
      <c r="D11" s="26">
        <v>6.67</v>
      </c>
      <c r="E11" s="27">
        <v>8.1833333333333336</v>
      </c>
      <c r="F11" s="28">
        <f t="shared" si="0"/>
        <v>5.589999999999999</v>
      </c>
      <c r="G11" s="28">
        <f t="shared" si="1"/>
        <v>1.4699999999999998</v>
      </c>
      <c r="H11" s="28">
        <f t="shared" si="4"/>
        <v>2.9833333333333334</v>
      </c>
      <c r="I11" s="28">
        <f t="shared" si="2"/>
        <v>-2.9620000000000006</v>
      </c>
      <c r="J11" s="29">
        <f t="shared" si="3"/>
        <v>4.6025000000000009</v>
      </c>
    </row>
    <row r="12" spans="1:10">
      <c r="A12">
        <v>1972</v>
      </c>
      <c r="B12" s="25">
        <v>5.4</v>
      </c>
      <c r="C12" s="26">
        <v>15.63</v>
      </c>
      <c r="D12" s="26">
        <v>13.29</v>
      </c>
      <c r="E12" s="27">
        <v>8.2166666666666668</v>
      </c>
      <c r="F12" s="28">
        <f t="shared" si="0"/>
        <v>10.23</v>
      </c>
      <c r="G12" s="28">
        <f t="shared" si="1"/>
        <v>7.8899999999999988</v>
      </c>
      <c r="H12" s="28">
        <f t="shared" si="4"/>
        <v>2.8166666666666664</v>
      </c>
      <c r="I12" s="28">
        <f t="shared" si="2"/>
        <v>-3.5420000000000003</v>
      </c>
      <c r="J12" s="29">
        <f t="shared" si="3"/>
        <v>4.9870000000000001</v>
      </c>
    </row>
    <row r="13" spans="1:10">
      <c r="A13">
        <v>1973</v>
      </c>
      <c r="B13" s="25">
        <v>7.1</v>
      </c>
      <c r="C13" s="26">
        <v>-17.37</v>
      </c>
      <c r="D13" s="26">
        <v>-24.7</v>
      </c>
      <c r="E13" s="27">
        <v>9.4833333333333325</v>
      </c>
      <c r="F13" s="28">
        <f t="shared" si="0"/>
        <v>-24.47</v>
      </c>
      <c r="G13" s="28">
        <f t="shared" si="1"/>
        <v>-31.799999999999997</v>
      </c>
      <c r="H13" s="28">
        <f t="shared" si="4"/>
        <v>2.3833333333333329</v>
      </c>
      <c r="I13" s="28">
        <f t="shared" si="2"/>
        <v>-3.5789999999999997</v>
      </c>
      <c r="J13" s="29">
        <f t="shared" si="3"/>
        <v>4.2330000000000014</v>
      </c>
    </row>
    <row r="14" spans="1:10">
      <c r="A14">
        <v>1974</v>
      </c>
      <c r="B14" s="25">
        <v>6.9</v>
      </c>
      <c r="C14" s="26">
        <v>-29.72</v>
      </c>
      <c r="D14" s="26">
        <v>-0.52</v>
      </c>
      <c r="E14" s="27">
        <v>10.574999999999999</v>
      </c>
      <c r="F14" s="28">
        <f t="shared" si="0"/>
        <v>-36.619999999999997</v>
      </c>
      <c r="G14" s="28">
        <f t="shared" si="1"/>
        <v>-7.42</v>
      </c>
      <c r="H14" s="28">
        <f t="shared" si="4"/>
        <v>3.6749999999999989</v>
      </c>
      <c r="I14" s="28">
        <f t="shared" si="2"/>
        <v>3.2819999999999991</v>
      </c>
      <c r="J14" s="29">
        <f t="shared" si="3"/>
        <v>7.9335000000000004</v>
      </c>
    </row>
    <row r="15" spans="1:10">
      <c r="A15">
        <v>1975</v>
      </c>
      <c r="B15" s="25">
        <v>6</v>
      </c>
      <c r="C15" s="26">
        <v>31.55</v>
      </c>
      <c r="D15" s="26">
        <v>40.19</v>
      </c>
      <c r="E15" s="27">
        <v>8.7249999999999996</v>
      </c>
      <c r="F15" s="28">
        <f t="shared" si="0"/>
        <v>25.55</v>
      </c>
      <c r="G15" s="28">
        <f t="shared" si="1"/>
        <v>34.19</v>
      </c>
      <c r="H15" s="28">
        <f t="shared" si="4"/>
        <v>2.7249999999999996</v>
      </c>
      <c r="I15" s="28">
        <f t="shared" si="2"/>
        <v>4.3809999999999993</v>
      </c>
      <c r="J15" s="29">
        <f t="shared" si="3"/>
        <v>7.8215000000000021</v>
      </c>
    </row>
    <row r="16" spans="1:10">
      <c r="A16">
        <v>1976</v>
      </c>
      <c r="B16" s="25">
        <v>4.2</v>
      </c>
      <c r="C16" s="26">
        <v>19.149999999999999</v>
      </c>
      <c r="D16" s="26">
        <v>-9.6300000000000008</v>
      </c>
      <c r="E16" s="27">
        <v>8.0250000000000004</v>
      </c>
      <c r="F16" s="28">
        <f t="shared" si="0"/>
        <v>14.95</v>
      </c>
      <c r="G16" s="28">
        <f t="shared" si="1"/>
        <v>-13.830000000000002</v>
      </c>
      <c r="H16" s="28">
        <f t="shared" si="4"/>
        <v>3.8250000000000002</v>
      </c>
      <c r="I16" s="28">
        <f t="shared" si="2"/>
        <v>7.4049999999999994</v>
      </c>
      <c r="J16" s="29">
        <f t="shared" si="3"/>
        <v>6.3715000000000002</v>
      </c>
    </row>
    <row r="17" spans="1:10">
      <c r="A17">
        <v>1977</v>
      </c>
      <c r="B17" s="25">
        <v>3.7</v>
      </c>
      <c r="C17" s="26">
        <v>-11.5</v>
      </c>
      <c r="D17" s="26">
        <v>7.92</v>
      </c>
      <c r="E17" s="27">
        <v>6.4249999999999998</v>
      </c>
      <c r="F17" s="28">
        <f t="shared" si="0"/>
        <v>-15.2</v>
      </c>
      <c r="G17" s="28">
        <f t="shared" si="1"/>
        <v>4.22</v>
      </c>
      <c r="H17" s="28">
        <f t="shared" si="4"/>
        <v>2.7249999999999996</v>
      </c>
      <c r="I17" s="28">
        <f t="shared" si="2"/>
        <v>9.2810000000000006</v>
      </c>
      <c r="J17" s="29">
        <f t="shared" si="3"/>
        <v>8.4015000000000022</v>
      </c>
    </row>
    <row r="18" spans="1:10">
      <c r="A18">
        <v>1978</v>
      </c>
      <c r="B18" s="25">
        <v>2.7</v>
      </c>
      <c r="C18" s="26">
        <v>1.71</v>
      </c>
      <c r="D18" s="26">
        <v>4.7</v>
      </c>
      <c r="E18" s="27">
        <v>6.1083333333333316</v>
      </c>
      <c r="F18" s="28">
        <f t="shared" si="0"/>
        <v>-0.99000000000000021</v>
      </c>
      <c r="G18" s="28">
        <f t="shared" si="1"/>
        <v>2</v>
      </c>
      <c r="H18" s="28">
        <f t="shared" si="4"/>
        <v>3.4083333333333314</v>
      </c>
      <c r="I18" s="28">
        <f t="shared" si="2"/>
        <v>5.8210000000000006</v>
      </c>
      <c r="J18" s="29">
        <f t="shared" si="3"/>
        <v>10.446000000000002</v>
      </c>
    </row>
    <row r="19" spans="1:10">
      <c r="A19">
        <v>1979</v>
      </c>
      <c r="B19" s="25">
        <v>4.0999999999999996</v>
      </c>
      <c r="C19" s="26">
        <v>11.59</v>
      </c>
      <c r="D19" s="26">
        <v>-13.45</v>
      </c>
      <c r="E19" s="27">
        <v>7.6</v>
      </c>
      <c r="F19" s="28">
        <f t="shared" si="0"/>
        <v>7.49</v>
      </c>
      <c r="G19" s="28">
        <f t="shared" si="1"/>
        <v>-17.549999999999997</v>
      </c>
      <c r="H19" s="28">
        <f t="shared" si="4"/>
        <v>3.5</v>
      </c>
      <c r="I19" s="28">
        <f t="shared" si="2"/>
        <v>8.7800000000000011</v>
      </c>
      <c r="J19" s="29">
        <f t="shared" si="3"/>
        <v>11.181500000000002</v>
      </c>
    </row>
    <row r="20" spans="1:10">
      <c r="A20">
        <v>1980</v>
      </c>
      <c r="B20" s="25">
        <v>5.4</v>
      </c>
      <c r="C20" s="26">
        <v>25.77</v>
      </c>
      <c r="D20" s="26">
        <v>-3.39</v>
      </c>
      <c r="E20" s="27">
        <v>8.6333333333333329</v>
      </c>
      <c r="F20" s="28">
        <f t="shared" si="0"/>
        <v>20.369999999999997</v>
      </c>
      <c r="G20" s="28">
        <f t="shared" si="1"/>
        <v>-8.7900000000000009</v>
      </c>
      <c r="H20" s="28">
        <f t="shared" si="4"/>
        <v>3.2333333333333325</v>
      </c>
      <c r="I20" s="28">
        <f t="shared" si="2"/>
        <v>13.738000000000003</v>
      </c>
      <c r="J20" s="29">
        <f t="shared" si="3"/>
        <v>13.984000000000004</v>
      </c>
    </row>
    <row r="21" spans="1:10">
      <c r="A21">
        <v>1981</v>
      </c>
      <c r="B21" s="25">
        <v>6.3</v>
      </c>
      <c r="C21" s="26">
        <v>-9.73</v>
      </c>
      <c r="D21" s="26">
        <v>1.97</v>
      </c>
      <c r="E21" s="27">
        <v>10.558333333333334</v>
      </c>
      <c r="F21" s="28">
        <f t="shared" si="0"/>
        <v>-16.03</v>
      </c>
      <c r="G21" s="28">
        <f t="shared" si="1"/>
        <v>-4.33</v>
      </c>
      <c r="H21" s="28">
        <f t="shared" si="4"/>
        <v>4.2583333333333337</v>
      </c>
      <c r="I21" s="28">
        <f t="shared" si="2"/>
        <v>12.167000000000002</v>
      </c>
      <c r="J21" s="29">
        <f t="shared" si="3"/>
        <v>13.976500000000001</v>
      </c>
    </row>
    <row r="22" spans="1:10">
      <c r="A22">
        <v>1982</v>
      </c>
      <c r="B22" s="25">
        <v>5.2</v>
      </c>
      <c r="C22" s="26">
        <v>14.76</v>
      </c>
      <c r="D22" s="26">
        <v>12.72</v>
      </c>
      <c r="E22" s="27">
        <v>9.0666666666666682</v>
      </c>
      <c r="F22" s="28">
        <f t="shared" si="0"/>
        <v>9.5599999999999987</v>
      </c>
      <c r="G22" s="28">
        <f t="shared" si="1"/>
        <v>7.5200000000000005</v>
      </c>
      <c r="H22" s="28">
        <f t="shared" si="4"/>
        <v>3.866666666666668</v>
      </c>
      <c r="I22" s="28">
        <f t="shared" si="2"/>
        <v>13.516000000000002</v>
      </c>
      <c r="J22" s="29">
        <f t="shared" si="3"/>
        <v>13.103500000000002</v>
      </c>
    </row>
    <row r="23" spans="1:10">
      <c r="A23">
        <v>1983</v>
      </c>
      <c r="B23" s="25">
        <v>3.2</v>
      </c>
      <c r="C23" s="26">
        <v>17.27</v>
      </c>
      <c r="D23" s="26">
        <v>40.01</v>
      </c>
      <c r="E23" s="27">
        <v>7.9666666666666677</v>
      </c>
      <c r="F23" s="28">
        <f t="shared" si="0"/>
        <v>14.07</v>
      </c>
      <c r="G23" s="28">
        <f t="shared" si="1"/>
        <v>36.809999999999995</v>
      </c>
      <c r="H23" s="28">
        <f t="shared" si="4"/>
        <v>4.7666666666666675</v>
      </c>
      <c r="I23" s="28">
        <f t="shared" si="2"/>
        <v>12.045000000000002</v>
      </c>
      <c r="J23" s="29">
        <f t="shared" si="3"/>
        <v>10.460500000000005</v>
      </c>
    </row>
    <row r="24" spans="1:10">
      <c r="A24">
        <v>1984</v>
      </c>
      <c r="B24" s="25">
        <v>2.5</v>
      </c>
      <c r="C24" s="26">
        <v>1.4</v>
      </c>
      <c r="D24" s="26">
        <v>6.07</v>
      </c>
      <c r="E24" s="27">
        <v>7.7916666666666679</v>
      </c>
      <c r="F24" s="28">
        <f t="shared" si="0"/>
        <v>-1.1000000000000001</v>
      </c>
      <c r="G24" s="28">
        <f t="shared" si="1"/>
        <v>3.5700000000000003</v>
      </c>
      <c r="H24" s="28">
        <f t="shared" si="4"/>
        <v>5.2916666666666679</v>
      </c>
      <c r="I24" s="28">
        <f t="shared" si="2"/>
        <v>12.585000000000003</v>
      </c>
      <c r="J24" s="29">
        <f t="shared" si="3"/>
        <v>10.419000000000002</v>
      </c>
    </row>
    <row r="25" spans="1:10">
      <c r="A25">
        <v>1985</v>
      </c>
      <c r="B25" s="25">
        <v>2</v>
      </c>
      <c r="C25" s="26">
        <v>26.33</v>
      </c>
      <c r="D25" s="26">
        <v>66.430000000000007</v>
      </c>
      <c r="E25" s="27">
        <v>6.9416666666666664</v>
      </c>
      <c r="F25" s="28">
        <f t="shared" si="0"/>
        <v>24.33</v>
      </c>
      <c r="G25" s="28">
        <f t="shared" si="1"/>
        <v>64.430000000000007</v>
      </c>
      <c r="H25" s="28">
        <f t="shared" si="4"/>
        <v>4.9416666666666664</v>
      </c>
      <c r="I25" s="28">
        <f t="shared" si="2"/>
        <v>11.262000000000004</v>
      </c>
      <c r="J25" s="29">
        <f t="shared" si="3"/>
        <v>10.527500000000003</v>
      </c>
    </row>
    <row r="26" spans="1:10">
      <c r="A26">
        <v>1986</v>
      </c>
      <c r="B26" s="25">
        <v>-0.1</v>
      </c>
      <c r="C26" s="26">
        <v>14.62</v>
      </c>
      <c r="D26" s="26">
        <v>4.83</v>
      </c>
      <c r="E26" s="27">
        <v>5.9916666666666663</v>
      </c>
      <c r="F26" s="28">
        <f t="shared" si="0"/>
        <v>14.719999999999999</v>
      </c>
      <c r="G26" s="28">
        <f t="shared" si="1"/>
        <v>4.93</v>
      </c>
      <c r="H26" s="28">
        <f t="shared" si="4"/>
        <v>6.0916666666666659</v>
      </c>
      <c r="I26" s="28">
        <f t="shared" si="2"/>
        <v>5.3379999999999992</v>
      </c>
      <c r="J26" s="29">
        <f t="shared" si="3"/>
        <v>8.5794999999999995</v>
      </c>
    </row>
    <row r="27" spans="1:10">
      <c r="A27">
        <v>1987</v>
      </c>
      <c r="B27" s="25">
        <v>0.2</v>
      </c>
      <c r="C27" s="26">
        <v>2.0299999999999998</v>
      </c>
      <c r="D27" s="26">
        <v>-30.18</v>
      </c>
      <c r="E27" s="27">
        <v>5.8250000000000002</v>
      </c>
      <c r="F27" s="28">
        <f t="shared" si="0"/>
        <v>1.8299999999999998</v>
      </c>
      <c r="G27" s="28">
        <f t="shared" si="1"/>
        <v>-30.38</v>
      </c>
      <c r="H27" s="28">
        <f t="shared" si="4"/>
        <v>5.625</v>
      </c>
      <c r="I27" s="28">
        <f t="shared" si="2"/>
        <v>7.5220000000000002</v>
      </c>
      <c r="J27" s="29">
        <f t="shared" si="3"/>
        <v>9.3569999999999993</v>
      </c>
    </row>
    <row r="28" spans="1:10">
      <c r="A28">
        <v>1988</v>
      </c>
      <c r="B28" s="25">
        <v>1.2</v>
      </c>
      <c r="C28" s="26">
        <v>12.4</v>
      </c>
      <c r="D28" s="26">
        <v>32.79</v>
      </c>
      <c r="E28" s="27">
        <v>6.0333333333333341</v>
      </c>
      <c r="F28" s="28">
        <f t="shared" si="0"/>
        <v>11.200000000000001</v>
      </c>
      <c r="G28" s="28">
        <f t="shared" si="1"/>
        <v>31.59</v>
      </c>
      <c r="H28" s="28">
        <f t="shared" si="4"/>
        <v>4.8333333333333339</v>
      </c>
      <c r="I28" s="28">
        <f t="shared" si="2"/>
        <v>15.071000000000003</v>
      </c>
      <c r="J28" s="29">
        <f t="shared" si="3"/>
        <v>11.875500000000002</v>
      </c>
    </row>
    <row r="29" spans="1:10">
      <c r="A29">
        <v>1989</v>
      </c>
      <c r="B29" s="25">
        <v>2.8</v>
      </c>
      <c r="C29" s="26">
        <v>27.25</v>
      </c>
      <c r="D29" s="26">
        <v>34.83</v>
      </c>
      <c r="E29" s="27">
        <v>7.125</v>
      </c>
      <c r="F29" s="28">
        <f t="shared" si="0"/>
        <v>24.45</v>
      </c>
      <c r="G29" s="28">
        <f t="shared" si="1"/>
        <v>32.03</v>
      </c>
      <c r="H29" s="28">
        <f t="shared" si="4"/>
        <v>4.3250000000000002</v>
      </c>
      <c r="I29" s="28">
        <f t="shared" si="2"/>
        <v>13.582999999999998</v>
      </c>
      <c r="J29" s="29">
        <f t="shared" si="3"/>
        <v>8.1474999999999991</v>
      </c>
    </row>
    <row r="30" spans="1:10">
      <c r="A30">
        <v>1990</v>
      </c>
      <c r="B30" s="25">
        <v>2.6</v>
      </c>
      <c r="C30" s="26">
        <v>-6.56</v>
      </c>
      <c r="D30" s="26">
        <v>-21.9</v>
      </c>
      <c r="E30" s="27">
        <v>8.9</v>
      </c>
      <c r="F30" s="28">
        <f t="shared" si="0"/>
        <v>-9.16</v>
      </c>
      <c r="G30" s="28">
        <f t="shared" si="1"/>
        <v>-24.5</v>
      </c>
      <c r="H30" s="28">
        <f t="shared" si="4"/>
        <v>6.3000000000000007</v>
      </c>
      <c r="I30" s="28">
        <f t="shared" si="2"/>
        <v>14.23</v>
      </c>
      <c r="J30" s="29">
        <f t="shared" si="3"/>
        <v>7.7235000000000014</v>
      </c>
    </row>
    <row r="31" spans="1:10">
      <c r="A31">
        <v>1991</v>
      </c>
      <c r="B31" s="30">
        <v>3.7</v>
      </c>
      <c r="C31" s="26">
        <v>26.31</v>
      </c>
      <c r="D31" s="26">
        <v>12.86</v>
      </c>
      <c r="E31" s="27">
        <v>8.7416666666666671</v>
      </c>
      <c r="F31" s="28">
        <f t="shared" si="0"/>
        <v>22.61</v>
      </c>
      <c r="G31" s="28">
        <f t="shared" si="1"/>
        <v>9.16</v>
      </c>
      <c r="H31" s="28">
        <f t="shared" si="4"/>
        <v>5.041666666666667</v>
      </c>
      <c r="I31" s="28">
        <f t="shared" si="2"/>
        <v>15.785999999999998</v>
      </c>
      <c r="J31" s="29">
        <f t="shared" si="3"/>
        <v>9.6965000000000003</v>
      </c>
    </row>
    <row r="32" spans="1:10">
      <c r="A32">
        <v>1992</v>
      </c>
      <c r="B32" s="25">
        <v>5.0999999999999996</v>
      </c>
      <c r="C32" s="26">
        <v>4.46</v>
      </c>
      <c r="D32" s="26">
        <v>-2.09</v>
      </c>
      <c r="E32" s="27">
        <v>8.125</v>
      </c>
      <c r="F32" s="28">
        <f t="shared" si="0"/>
        <v>-0.63999999999999968</v>
      </c>
      <c r="G32" s="28">
        <f t="shared" si="1"/>
        <v>-7.1899999999999995</v>
      </c>
      <c r="H32" s="28">
        <f t="shared" si="4"/>
        <v>3.0250000000000004</v>
      </c>
      <c r="I32" s="28">
        <f t="shared" si="2"/>
        <v>12.691000000000003</v>
      </c>
      <c r="J32" s="29">
        <f t="shared" si="3"/>
        <v>8.3990000000000009</v>
      </c>
    </row>
    <row r="33" spans="1:10">
      <c r="A33">
        <v>1993</v>
      </c>
      <c r="B33" s="25">
        <v>4.5</v>
      </c>
      <c r="C33" s="26">
        <v>7.06</v>
      </c>
      <c r="D33" s="26">
        <v>46.71</v>
      </c>
      <c r="E33" s="27">
        <v>6.3833333333333337</v>
      </c>
      <c r="F33" s="28">
        <f t="shared" si="0"/>
        <v>2.5599999999999996</v>
      </c>
      <c r="G33" s="28">
        <f t="shared" si="1"/>
        <v>42.21</v>
      </c>
      <c r="H33" s="28">
        <f t="shared" si="4"/>
        <v>1.8833333333333337</v>
      </c>
      <c r="I33" s="28">
        <f t="shared" si="2"/>
        <v>8.8759999999999994</v>
      </c>
      <c r="J33" s="29">
        <f t="shared" si="3"/>
        <v>10.111500000000001</v>
      </c>
    </row>
    <row r="34" spans="1:10">
      <c r="A34">
        <v>1994</v>
      </c>
      <c r="B34" s="25">
        <v>2.6</v>
      </c>
      <c r="C34" s="26">
        <v>-1.54</v>
      </c>
      <c r="D34" s="26">
        <v>-7.06</v>
      </c>
      <c r="E34" s="27">
        <v>6.7249999999999996</v>
      </c>
      <c r="F34" s="28">
        <f t="shared" si="0"/>
        <v>-4.1400000000000006</v>
      </c>
      <c r="G34" s="28">
        <f t="shared" si="1"/>
        <v>-9.66</v>
      </c>
      <c r="H34" s="28">
        <f t="shared" si="4"/>
        <v>4.125</v>
      </c>
      <c r="I34" s="28">
        <f t="shared" si="2"/>
        <v>8.2530000000000019</v>
      </c>
      <c r="J34" s="29">
        <f t="shared" si="3"/>
        <v>9.2000000000000011</v>
      </c>
    </row>
    <row r="35" spans="1:10">
      <c r="A35">
        <v>1995</v>
      </c>
      <c r="B35" s="25">
        <v>1.8</v>
      </c>
      <c r="C35" s="26">
        <v>34.11</v>
      </c>
      <c r="D35" s="26">
        <v>6.99</v>
      </c>
      <c r="E35" s="27">
        <v>6.5083333333333329</v>
      </c>
      <c r="F35" s="28">
        <f t="shared" ref="F35:F55" si="5">C35-B35</f>
        <v>32.31</v>
      </c>
      <c r="G35" s="28">
        <f t="shared" ref="G35:G55" si="6">D35-B35</f>
        <v>5.19</v>
      </c>
      <c r="H35" s="28">
        <f t="shared" si="4"/>
        <v>4.708333333333333</v>
      </c>
      <c r="I35" s="28">
        <f t="shared" si="2"/>
        <v>9.793000000000001</v>
      </c>
      <c r="J35" s="29">
        <f t="shared" si="3"/>
        <v>9.770500000000002</v>
      </c>
    </row>
    <row r="36" spans="1:10">
      <c r="A36">
        <v>1996</v>
      </c>
      <c r="B36" s="25">
        <v>1.4</v>
      </c>
      <c r="C36" s="26">
        <v>20.260000000000002</v>
      </c>
      <c r="D36" s="26">
        <v>28.17</v>
      </c>
      <c r="E36" s="27">
        <v>5.6</v>
      </c>
      <c r="F36" s="28">
        <f t="shared" si="5"/>
        <v>18.860000000000003</v>
      </c>
      <c r="G36" s="28">
        <f t="shared" si="6"/>
        <v>26.770000000000003</v>
      </c>
      <c r="H36" s="28">
        <f t="shared" si="4"/>
        <v>4.1999999999999993</v>
      </c>
      <c r="I36" s="28">
        <f t="shared" si="2"/>
        <v>11.821000000000002</v>
      </c>
      <c r="J36" s="29">
        <f t="shared" si="3"/>
        <v>9.9740000000000002</v>
      </c>
    </row>
    <row r="37" spans="1:10">
      <c r="A37">
        <v>1997</v>
      </c>
      <c r="B37" s="25">
        <v>2</v>
      </c>
      <c r="C37" s="26">
        <v>31.01</v>
      </c>
      <c r="D37" s="26">
        <v>47.11</v>
      </c>
      <c r="E37" s="27">
        <v>5.0999999999999996</v>
      </c>
      <c r="F37" s="28">
        <f t="shared" si="5"/>
        <v>29.01</v>
      </c>
      <c r="G37" s="28">
        <f t="shared" si="6"/>
        <v>45.11</v>
      </c>
      <c r="H37" s="28">
        <f t="shared" si="4"/>
        <v>3.0999999999999996</v>
      </c>
      <c r="I37" s="28">
        <f t="shared" si="2"/>
        <v>11.192</v>
      </c>
    </row>
    <row r="38" spans="1:10">
      <c r="A38">
        <v>1998</v>
      </c>
      <c r="B38" s="25">
        <v>1</v>
      </c>
      <c r="C38" s="26">
        <v>26.67</v>
      </c>
      <c r="D38" s="26">
        <v>17.71</v>
      </c>
      <c r="E38" s="27">
        <v>4.5</v>
      </c>
      <c r="F38" s="28">
        <f t="shared" si="5"/>
        <v>25.67</v>
      </c>
      <c r="G38" s="28">
        <f t="shared" si="6"/>
        <v>16.71</v>
      </c>
      <c r="H38" s="28">
        <f t="shared" si="4"/>
        <v>3.5</v>
      </c>
      <c r="I38" s="28">
        <f t="shared" si="2"/>
        <v>8.68</v>
      </c>
    </row>
    <row r="39" spans="1:10">
      <c r="A39">
        <v>1999</v>
      </c>
      <c r="B39" s="25">
        <v>0.6</v>
      </c>
      <c r="C39" s="26">
        <v>19.53</v>
      </c>
      <c r="D39" s="26">
        <v>39.1</v>
      </c>
      <c r="E39" s="27">
        <v>4.3166666666666673</v>
      </c>
      <c r="F39" s="28">
        <f t="shared" si="5"/>
        <v>18.93</v>
      </c>
      <c r="G39" s="28">
        <f t="shared" si="6"/>
        <v>38.5</v>
      </c>
      <c r="H39" s="28">
        <f t="shared" si="4"/>
        <v>3.7166666666666672</v>
      </c>
      <c r="I39" s="28">
        <f t="shared" si="2"/>
        <v>2.7120000000000006</v>
      </c>
    </row>
    <row r="40" spans="1:10">
      <c r="A40">
        <v>2000</v>
      </c>
      <c r="B40" s="25">
        <v>1.4</v>
      </c>
      <c r="C40" s="26">
        <v>-10.14</v>
      </c>
      <c r="D40" s="26">
        <v>-7.54</v>
      </c>
      <c r="E40" s="27">
        <v>5.4083333333333341</v>
      </c>
      <c r="F40" s="28">
        <f t="shared" si="5"/>
        <v>-11.540000000000001</v>
      </c>
      <c r="G40" s="28">
        <f t="shared" si="6"/>
        <v>-8.94</v>
      </c>
      <c r="H40" s="28">
        <f t="shared" si="4"/>
        <v>4.0083333333333346</v>
      </c>
      <c r="I40" s="28">
        <f t="shared" si="2"/>
        <v>1.2170000000000005</v>
      </c>
    </row>
    <row r="41" spans="1:10">
      <c r="A41">
        <v>2001</v>
      </c>
      <c r="B41" s="25">
        <v>2</v>
      </c>
      <c r="C41" s="26">
        <v>-13.04</v>
      </c>
      <c r="D41" s="26">
        <v>-19.79</v>
      </c>
      <c r="E41" s="27">
        <v>4.791666666666667</v>
      </c>
      <c r="F41" s="28">
        <f t="shared" si="5"/>
        <v>-15.04</v>
      </c>
      <c r="G41" s="28">
        <f t="shared" si="6"/>
        <v>-21.79</v>
      </c>
      <c r="H41" s="28">
        <f t="shared" si="4"/>
        <v>2.791666666666667</v>
      </c>
      <c r="I41" s="28">
        <f t="shared" si="2"/>
        <v>3.6070000000000002</v>
      </c>
    </row>
    <row r="42" spans="1:10">
      <c r="A42">
        <v>2002</v>
      </c>
      <c r="B42" s="25">
        <v>1.4</v>
      </c>
      <c r="C42" s="26">
        <v>-23.37</v>
      </c>
      <c r="D42" s="26">
        <v>-43.94</v>
      </c>
      <c r="E42" s="27">
        <v>4.6583333333333332</v>
      </c>
      <c r="F42" s="28">
        <f t="shared" si="5"/>
        <v>-24.77</v>
      </c>
      <c r="G42" s="28">
        <f t="shared" si="6"/>
        <v>-45.339999999999996</v>
      </c>
      <c r="H42" s="28">
        <f t="shared" si="4"/>
        <v>3.2583333333333333</v>
      </c>
      <c r="I42" s="28">
        <f t="shared" si="2"/>
        <v>4.1069999999999993</v>
      </c>
    </row>
    <row r="43" spans="1:10">
      <c r="A43">
        <v>2003</v>
      </c>
      <c r="B43" s="25">
        <v>1.1000000000000001</v>
      </c>
      <c r="C43" s="26">
        <v>26.38</v>
      </c>
      <c r="D43" s="26">
        <v>37.08</v>
      </c>
      <c r="E43" s="27">
        <v>3.7416666666666667</v>
      </c>
      <c r="F43" s="28">
        <f t="shared" si="5"/>
        <v>25.279999999999998</v>
      </c>
      <c r="G43" s="28">
        <f t="shared" si="6"/>
        <v>35.979999999999997</v>
      </c>
      <c r="H43" s="28">
        <f t="shared" si="4"/>
        <v>2.6416666666666666</v>
      </c>
      <c r="I43" s="28">
        <f t="shared" si="2"/>
        <v>11.347</v>
      </c>
    </row>
    <row r="44" spans="1:10">
      <c r="A44">
        <v>2004</v>
      </c>
      <c r="B44" s="25">
        <v>1.6</v>
      </c>
      <c r="C44" s="26">
        <v>8.99</v>
      </c>
      <c r="D44" s="26">
        <v>7.34</v>
      </c>
      <c r="E44" s="27">
        <v>3.6833333333333331</v>
      </c>
      <c r="F44" s="28">
        <f t="shared" si="5"/>
        <v>7.3900000000000006</v>
      </c>
      <c r="G44" s="28">
        <f t="shared" si="6"/>
        <v>5.74</v>
      </c>
      <c r="H44" s="28">
        <f t="shared" si="4"/>
        <v>2.083333333333333</v>
      </c>
      <c r="I44" s="28">
        <f t="shared" si="2"/>
        <v>10.146999999999998</v>
      </c>
    </row>
    <row r="45" spans="1:10">
      <c r="A45">
        <v>2005</v>
      </c>
      <c r="B45" s="25">
        <v>1.6</v>
      </c>
      <c r="C45" s="26">
        <v>3</v>
      </c>
      <c r="D45" s="26">
        <v>27.07</v>
      </c>
      <c r="E45" s="27">
        <v>3.1416666666666662</v>
      </c>
      <c r="F45" s="28">
        <f t="shared" si="5"/>
        <v>1.4</v>
      </c>
      <c r="G45" s="28">
        <f t="shared" si="6"/>
        <v>25.47</v>
      </c>
      <c r="H45" s="28">
        <f t="shared" si="4"/>
        <v>1.5416666666666661</v>
      </c>
      <c r="I45" s="28">
        <f t="shared" si="2"/>
        <v>9.7480000000000011</v>
      </c>
    </row>
    <row r="46" spans="1:10">
      <c r="A46">
        <v>2006</v>
      </c>
      <c r="B46" s="25">
        <v>1.5</v>
      </c>
      <c r="C46" s="26">
        <v>13.62</v>
      </c>
      <c r="D46" s="26">
        <v>21.98</v>
      </c>
      <c r="E46" s="27">
        <v>3.7583333333333324</v>
      </c>
      <c r="F46" s="28">
        <f t="shared" si="5"/>
        <v>12.12</v>
      </c>
      <c r="G46" s="28">
        <f t="shared" si="6"/>
        <v>20.48</v>
      </c>
      <c r="H46" s="28">
        <f t="shared" si="4"/>
        <v>2.2583333333333324</v>
      </c>
      <c r="I46" s="28">
        <f t="shared" si="2"/>
        <v>8.1270000000000007</v>
      </c>
    </row>
    <row r="47" spans="1:10">
      <c r="A47">
        <v>2007</v>
      </c>
      <c r="B47" s="25">
        <v>2.2999999999999998</v>
      </c>
      <c r="C47" s="26">
        <v>3.53</v>
      </c>
      <c r="D47" s="26">
        <v>22.29</v>
      </c>
      <c r="E47" s="27">
        <v>4.3</v>
      </c>
      <c r="F47" s="28">
        <f t="shared" si="5"/>
        <v>1.23</v>
      </c>
      <c r="G47" s="28">
        <f t="shared" si="6"/>
        <v>19.989999999999998</v>
      </c>
      <c r="H47" s="28">
        <f t="shared" si="4"/>
        <v>2</v>
      </c>
      <c r="I47" s="31"/>
    </row>
    <row r="48" spans="1:10">
      <c r="A48">
        <v>2008</v>
      </c>
      <c r="B48" s="25">
        <v>2.6</v>
      </c>
      <c r="C48" s="26">
        <v>-38.49</v>
      </c>
      <c r="D48" s="26">
        <v>-40.369999999999997</v>
      </c>
      <c r="E48" s="27">
        <v>4.1916666666666673</v>
      </c>
      <c r="F48" s="28">
        <f t="shared" si="5"/>
        <v>-41.09</v>
      </c>
      <c r="G48" s="28">
        <f t="shared" si="6"/>
        <v>-42.97</v>
      </c>
      <c r="H48" s="28">
        <f t="shared" si="4"/>
        <v>1.5916666666666672</v>
      </c>
      <c r="I48" s="31"/>
    </row>
    <row r="49" spans="1:9">
      <c r="A49">
        <v>2009</v>
      </c>
      <c r="B49" s="25">
        <v>0.3</v>
      </c>
      <c r="C49" s="26">
        <v>23.45</v>
      </c>
      <c r="D49" s="26">
        <v>23.85</v>
      </c>
      <c r="E49" s="27">
        <v>3.2166666666666668</v>
      </c>
      <c r="F49" s="28">
        <f t="shared" si="5"/>
        <v>23.15</v>
      </c>
      <c r="G49" s="28">
        <f t="shared" si="6"/>
        <v>23.55</v>
      </c>
      <c r="H49" s="28">
        <f t="shared" si="4"/>
        <v>2.916666666666667</v>
      </c>
      <c r="I49" s="31"/>
    </row>
    <row r="50" spans="1:9">
      <c r="A50">
        <v>2010</v>
      </c>
      <c r="B50" s="25">
        <v>1.1000000000000001</v>
      </c>
      <c r="C50" s="26">
        <v>12.78</v>
      </c>
      <c r="D50" s="26">
        <v>16.059999999999999</v>
      </c>
      <c r="E50" s="27">
        <v>2.5166666666666666</v>
      </c>
      <c r="F50" s="28">
        <f t="shared" si="5"/>
        <v>11.68</v>
      </c>
      <c r="G50" s="28">
        <f t="shared" si="6"/>
        <v>14.959999999999999</v>
      </c>
      <c r="H50" s="28">
        <f t="shared" si="4"/>
        <v>1.4166666666666665</v>
      </c>
      <c r="I50" s="31"/>
    </row>
    <row r="51" spans="1:9">
      <c r="A51">
        <v>2011</v>
      </c>
      <c r="B51" s="25">
        <v>2.1</v>
      </c>
      <c r="C51" s="26">
        <v>0</v>
      </c>
      <c r="D51" s="26">
        <v>-14.69</v>
      </c>
      <c r="E51" s="27">
        <v>2.5499999999999998</v>
      </c>
      <c r="F51" s="28">
        <f t="shared" si="5"/>
        <v>-2.1</v>
      </c>
      <c r="G51" s="28">
        <f t="shared" si="6"/>
        <v>-16.79</v>
      </c>
      <c r="H51" s="28">
        <f t="shared" si="4"/>
        <v>0.44999999999999973</v>
      </c>
      <c r="I51" s="26"/>
    </row>
    <row r="52" spans="1:9">
      <c r="A52">
        <v>2012</v>
      </c>
      <c r="B52" s="25">
        <v>2</v>
      </c>
      <c r="C52" s="26">
        <v>13.41</v>
      </c>
      <c r="D52" s="26">
        <v>29.06</v>
      </c>
      <c r="E52" s="27">
        <v>1.3833333333333335</v>
      </c>
      <c r="F52" s="28">
        <f t="shared" si="5"/>
        <v>11.41</v>
      </c>
      <c r="G52" s="28">
        <f t="shared" si="6"/>
        <v>27.06</v>
      </c>
      <c r="H52" s="28">
        <f t="shared" si="4"/>
        <v>-0.61666666666666647</v>
      </c>
      <c r="I52" s="31"/>
    </row>
    <row r="53" spans="1:9">
      <c r="A53">
        <v>2013</v>
      </c>
      <c r="B53" s="32">
        <v>1.5</v>
      </c>
      <c r="C53">
        <v>29.6</v>
      </c>
      <c r="D53" s="26">
        <v>25.48</v>
      </c>
      <c r="E53" s="27">
        <v>1.3499999999999999</v>
      </c>
      <c r="F53" s="28">
        <f t="shared" si="5"/>
        <v>28.1</v>
      </c>
      <c r="G53" s="28">
        <f t="shared" si="6"/>
        <v>23.98</v>
      </c>
      <c r="H53" s="28">
        <f t="shared" si="4"/>
        <v>-0.15000000000000013</v>
      </c>
      <c r="I53" s="31"/>
    </row>
    <row r="54" spans="1:9">
      <c r="A54">
        <v>2014</v>
      </c>
      <c r="B54" s="32">
        <v>0.9</v>
      </c>
      <c r="C54">
        <v>11.39</v>
      </c>
      <c r="D54" s="26">
        <v>2.65</v>
      </c>
      <c r="E54" s="27">
        <v>1.0333333333333332</v>
      </c>
      <c r="F54" s="28">
        <f t="shared" si="5"/>
        <v>10.49</v>
      </c>
      <c r="G54" s="28">
        <f t="shared" si="6"/>
        <v>1.75</v>
      </c>
      <c r="H54" s="28">
        <f t="shared" si="4"/>
        <v>0.13333333333333319</v>
      </c>
      <c r="I54" s="31"/>
    </row>
    <row r="55" spans="1:9">
      <c r="A55">
        <v>2015</v>
      </c>
      <c r="B55" s="25">
        <v>0.3</v>
      </c>
      <c r="C55">
        <v>-0.73</v>
      </c>
      <c r="D55" s="26">
        <v>9.56</v>
      </c>
      <c r="E55" s="27">
        <v>0.45833333333333331</v>
      </c>
      <c r="F55" s="28">
        <f t="shared" si="5"/>
        <v>-1.03</v>
      </c>
      <c r="G55" s="28">
        <f t="shared" si="6"/>
        <v>9.26</v>
      </c>
      <c r="H55" s="28">
        <f t="shared" si="4"/>
        <v>0.15833333333333333</v>
      </c>
      <c r="I55" s="26"/>
    </row>
    <row r="56" spans="1:9" s="2" customFormat="1">
      <c r="A56" s="2" t="s">
        <v>26</v>
      </c>
      <c r="B56" s="33">
        <f t="shared" ref="B56:H56" si="7">AVERAGE(B3:B55)</f>
        <v>2.7132075471698123</v>
      </c>
      <c r="C56" s="33">
        <f t="shared" si="7"/>
        <v>8.1122641509433961</v>
      </c>
      <c r="D56" s="33">
        <f t="shared" si="7"/>
        <v>9.2215094339622627</v>
      </c>
      <c r="E56" s="33">
        <f t="shared" si="7"/>
        <v>6.0400943396226427</v>
      </c>
      <c r="F56" s="33">
        <f t="shared" si="7"/>
        <v>5.3990566037735865</v>
      </c>
      <c r="G56" s="33">
        <f t="shared" si="7"/>
        <v>6.508301886792454</v>
      </c>
      <c r="H56" s="33">
        <f t="shared" si="7"/>
        <v>3.3268867924528287</v>
      </c>
      <c r="I56" s="34"/>
    </row>
    <row r="57" spans="1:9">
      <c r="A57" s="2" t="s">
        <v>27</v>
      </c>
      <c r="B57" s="29">
        <f>AVERAGE(B20:B55)</f>
        <v>2.1583333333333328</v>
      </c>
      <c r="C57" s="29">
        <f t="shared" ref="C57:H57" si="8">AVERAGE(C20:C55)</f>
        <v>9.827499999999997</v>
      </c>
      <c r="D57" s="29">
        <f t="shared" si="8"/>
        <v>11.938055555555556</v>
      </c>
      <c r="E57" s="29">
        <f t="shared" si="8"/>
        <v>5.3060185185185196</v>
      </c>
      <c r="F57" s="29">
        <f t="shared" si="8"/>
        <v>7.6691666666666691</v>
      </c>
      <c r="G57" s="29">
        <f t="shared" si="8"/>
        <v>9.7797222222222242</v>
      </c>
      <c r="H57" s="29">
        <f t="shared" si="8"/>
        <v>3.1476851851851864</v>
      </c>
    </row>
    <row r="58" spans="1:9">
      <c r="A58" s="2" t="s">
        <v>28</v>
      </c>
      <c r="B58" s="29">
        <f>AVERAGE(B30:B55)</f>
        <v>1.8846153846153844</v>
      </c>
      <c r="C58" s="29">
        <f t="shared" ref="C58:H58" si="9">AVERAGE(C30:C55)</f>
        <v>8.526538461538463</v>
      </c>
      <c r="D58" s="29">
        <f t="shared" si="9"/>
        <v>10.141923076923076</v>
      </c>
      <c r="E58" s="29">
        <f t="shared" si="9"/>
        <v>4.4262820512820502</v>
      </c>
      <c r="F58" s="29">
        <f t="shared" si="9"/>
        <v>6.6419230769230779</v>
      </c>
      <c r="G58" s="29">
        <f t="shared" si="9"/>
        <v>8.2573076923076929</v>
      </c>
      <c r="H58" s="29">
        <f t="shared" si="9"/>
        <v>2.541666666666667</v>
      </c>
    </row>
    <row r="59" spans="1:9">
      <c r="A59" s="2" t="s">
        <v>29</v>
      </c>
      <c r="B59" s="29">
        <f>AVERAGE(B40:B55)</f>
        <v>1.48125</v>
      </c>
      <c r="C59" s="29">
        <f t="shared" ref="C59:H59" si="10">AVERAGE(C40:C55)</f>
        <v>3.7737500000000002</v>
      </c>
      <c r="D59" s="29">
        <f t="shared" si="10"/>
        <v>6.0056250000000011</v>
      </c>
      <c r="E59" s="29">
        <f t="shared" si="10"/>
        <v>3.1364583333333336</v>
      </c>
      <c r="F59" s="29">
        <f t="shared" si="10"/>
        <v>2.2925</v>
      </c>
      <c r="G59" s="29">
        <f t="shared" si="10"/>
        <v>4.5243750000000009</v>
      </c>
      <c r="H59" s="29">
        <f t="shared" si="10"/>
        <v>1.6552083333333338</v>
      </c>
    </row>
  </sheetData>
  <conditionalFormatting sqref="I3:I4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:J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E2" r:id="rId1"/>
  </hyperlinks>
  <pageMargins left="0.7" right="0.7" top="0.75" bottom="0.75" header="0.3" footer="0.3"/>
  <pageSetup paperSize="9" orientation="portrait" verticalDpi="597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Berechnung</vt:lpstr>
      <vt:lpstr>Historische Daten</vt:lpstr>
    </vt:vector>
  </TitlesOfParts>
  <Company>DHL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Thorsten Hartmann (DGF)</dc:creator>
  <cp:lastModifiedBy>Thorsten Hartmann (DGF)</cp:lastModifiedBy>
  <dcterms:created xsi:type="dcterms:W3CDTF">2013-09-18T08:43:39Z</dcterms:created>
  <dcterms:modified xsi:type="dcterms:W3CDTF">2018-08-24T14:47:48Z</dcterms:modified>
</cp:coreProperties>
</file>